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928"/>
  <workbookPr showInkAnnotation="0" codeName="DieseArbeitsmappe" defaultThemeVersion="124226"/>
  <mc:AlternateContent xmlns:mc="http://schemas.openxmlformats.org/markup-compatibility/2006">
    <mc:Choice Requires="x15">
      <x15ac:absPath xmlns:x15ac="http://schemas.microsoft.com/office/spreadsheetml/2010/11/ac" url="D:\_Fimovi\Webseite GER\Blogbeiträge\_ _Uploads\Tutorial_Kurzarbeit\"/>
    </mc:Choice>
  </mc:AlternateContent>
  <xr:revisionPtr revIDLastSave="0" documentId="13_ncr:1_{E3A8E3C0-A4C1-4707-8FCB-631703B69B69}" xr6:coauthVersionLast="47" xr6:coauthVersionMax="47" xr10:uidLastSave="{00000000-0000-0000-0000-000000000000}"/>
  <workbookProtection workbookAlgorithmName="SHA-512" workbookHashValue="DTDLDkBjRpfJ1A6gycpB4+bViig784p4cqv1JdwW7esO5t1iL02mjX6v3V+/qzuBbfbkvn0YiudQaQjVWD8PXA==" workbookSaltValue="8muKIcWynnw5WwYs216bLw==" workbookSpinCount="100000" lockStructure="1"/>
  <bookViews>
    <workbookView xWindow="0" yWindow="0" windowWidth="34380" windowHeight="21000" tabRatio="788" firstSheet="1" activeTab="1" xr2:uid="{00000000-000D-0000-FFFF-FFFF00000000}"/>
  </bookViews>
  <sheets>
    <sheet name="Makros" sheetId="33" state="veryHidden" r:id="rId1"/>
    <sheet name="Hinweis" sheetId="61" r:id="rId2"/>
    <sheet name="Annahmen" sheetId="1" r:id="rId3"/>
    <sheet name="Personal" sheetId="21" r:id="rId4"/>
    <sheet name="Formate" sheetId="13" state="hidden" r:id="rId5"/>
    <sheet name="Komplettes Tool" sheetId="60" r:id="rId6"/>
  </sheets>
  <definedNames>
    <definedName name="A_P1_13">Annahmen!$F$7:$F$10</definedName>
    <definedName name="A_P1_Gehalt_01">Annahmen!$H$7</definedName>
    <definedName name="A_P1_Gehalt_02">Annahmen!$H$8</definedName>
    <definedName name="A_P1_Gehalt_03">Annahmen!$H$9</definedName>
    <definedName name="A_P1_Gehalt_04">Annahmen!$H$10</definedName>
    <definedName name="A_P1_Mitarbeiter">Annahmen!$C$7:$C$10</definedName>
    <definedName name="A_P1_Name">Annahmen!$C$6</definedName>
    <definedName name="A_P1_Steig_01">Annahmen!$G$7</definedName>
    <definedName name="A_P1_Steig_02">Annahmen!$G$8</definedName>
    <definedName name="A_P1_Steig_03">Annahmen!$G$9</definedName>
    <definedName name="A_P1_Steig_04">Annahmen!$G$10</definedName>
    <definedName name="A_SozAb_01">Annahmen!$F$17</definedName>
    <definedName name="A_SozAb_02">Annahmen!$F$18</definedName>
    <definedName name="A_SozAb_03">Annahmen!$F$19</definedName>
    <definedName name="A_SozAb_04">Annahmen!$F$20</definedName>
    <definedName name="A_SozAb_05">Annahmen!$F$21</definedName>
    <definedName name="A_SozAb_06">Annahmen!$F$22</definedName>
    <definedName name="AGSatz_KVPV">Annahmen!$F$25</definedName>
    <definedName name="AGSatz_Pausch">Annahmen!$F$30</definedName>
    <definedName name="AGSatz_RVAV">Annahmen!$F$24</definedName>
    <definedName name="Application.Version.Build" comment="Maninweb" hidden="1">#REF!</definedName>
    <definedName name="Application.Version.Code" comment="Maninweb" hidden="1">#REF!</definedName>
    <definedName name="Application.Version.Version" comment="Maninweb" hidden="1">#REF!</definedName>
    <definedName name="Currency_Unit">"EUR"</definedName>
    <definedName name="_xlnm.Print_Area" localSheetId="2">Annahmen!$B$1:$J$31</definedName>
    <definedName name="_xlnm.Print_Area" localSheetId="4">Formate!$A$1:$L$92</definedName>
    <definedName name="_xlnm.Print_Area" localSheetId="1">Hinweis!$B$2:$M$60</definedName>
    <definedName name="GanzkleineZahl">Formate!$D$77</definedName>
    <definedName name="KA_On">Annahmen!$F$34</definedName>
    <definedName name="Language.Current" comment="Maninweb" hidden="1">#REF!</definedName>
    <definedName name="Language.Default" comment="Maninweb" hidden="1">#REF!</definedName>
    <definedName name="Language.Fimovi" comment="Maninweb" hidden="1">IF(#REF!&gt;0,Annahmen!#REF!,0)</definedName>
    <definedName name="Lists.Languages.Key" comment="Maninweb" hidden="1">OFFSET(#REF!,0,0,#REF!,1)</definedName>
    <definedName name="Lists.Languages.Name" comment="Maninweb" hidden="1">OFFSET(#REF!,0,0,#REF!,1)</definedName>
    <definedName name="Max_AG_KVPV">Annahmen!$F$27</definedName>
    <definedName name="Max_AG_RVAV">Annahmen!$F$26</definedName>
    <definedName name="Milliarde">Formate!$D$76</definedName>
    <definedName name="Million">Formate!$D$75</definedName>
    <definedName name="Mon_13te_Z">Annahmen!$G$13</definedName>
    <definedName name="Mon_13te_Z_kop">Annahmen!$F$13</definedName>
    <definedName name="Monate">Formate!$J$69:$J$80</definedName>
    <definedName name="Monate_Jahr">Formate!$D$69</definedName>
    <definedName name="Monate_Quartal">Formate!$D$71</definedName>
    <definedName name="P_P1_Anz_01">Personal!$J$12:$AG$12</definedName>
    <definedName name="P_P1_Anz_02">Personal!$J$13:$AG$13</definedName>
    <definedName name="P_P1_Anz_03">Personal!$J$14:$AG$14</definedName>
    <definedName name="P_P1_Anz_04">Personal!$J$15:$AG$15</definedName>
    <definedName name="P_P1_LoNK_01">Personal!$E$12</definedName>
    <definedName name="P_P1_LoNK_02">Personal!$E$13</definedName>
    <definedName name="P_P1_LoNK_03">Personal!$E$14</definedName>
    <definedName name="P_P1_LoNK_04">Personal!$E$15</definedName>
    <definedName name="Periodizitaet">Formate!$J$83:$J$86</definedName>
    <definedName name="Pf_hor_ja">Formate!$D$86</definedName>
    <definedName name="Pf_hor_nein">Formate!$D$87</definedName>
    <definedName name="Pf_li">Formate!$D$84</definedName>
    <definedName name="Pf_re">Formate!$D$85</definedName>
    <definedName name="Pf_unt_ja">Formate!$D$82</definedName>
    <definedName name="Pf_unt_nein">Formate!$D$83</definedName>
    <definedName name="Quartale_Jahr">Formate!$D$70</definedName>
    <definedName name="Rückzahlungsmethode">Formate!$D$94:$D$96</definedName>
    <definedName name="Rund_Tol">Formate!$D$73</definedName>
    <definedName name="String.Bullet" comment="Maninweb" hidden="1">#REF!</definedName>
    <definedName name="String.Dash" comment="Maninweb" hidden="1">#REF!</definedName>
    <definedName name="String.Ellipsis" comment="Maninweb" hidden="1">#REF!</definedName>
    <definedName name="String.Empty" comment="Maninweb" hidden="1">#REF!</definedName>
    <definedName name="String.Error" comment="Maninweb" hidden="1">#REF!</definedName>
    <definedName name="String.Link" comment="Maninweb" hidden="1">#REF!</definedName>
    <definedName name="String.Missing" comment="Maninweb" hidden="1">#REF!</definedName>
    <definedName name="String.None" comment="Maninweb" hidden="1">#REF!</definedName>
    <definedName name="String.Separator" comment="Maninweb" hidden="1">#REF!</definedName>
    <definedName name="String.Slash" comment="Maninweb" hidden="1">#REF!</definedName>
    <definedName name="String.Spacer" comment="Maninweb" hidden="1">#REF!</definedName>
    <definedName name="String.Spacer.Double" comment="Maninweb" hidden="1">#REF!</definedName>
    <definedName name="String.Warning" comment="Maninweb" hidden="1">#REF!</definedName>
    <definedName name="String.Zero" comment="Maninweb" hidden="1">#REF!</definedName>
    <definedName name="System.Date" comment="Maninweb" hidden="1">#REF!</definedName>
    <definedName name="System.Error" comment="Maninweb" hidden="1">#REF!</definedName>
    <definedName name="System.Months" comment="Maninweb" hidden="1">OFFSET(#REF!,0,0,COUNTIF(#REF!,"?*"),1)</definedName>
    <definedName name="System.Periods.Index" comment="Maninweb" hidden="1">OFFSET(#REF!,0,0,COUNTIF(#REF!,"K"&amp;"."&amp;"*"),1)</definedName>
    <definedName name="System.Periods.Name" comment="Maninweb" hidden="1">OFFSET(#REF!,0,0,COUNTIF(#REF!,"K"&amp;"."&amp;"*"),1)</definedName>
    <definedName name="Tage_Jahr">Formate!$D$68</definedName>
    <definedName name="Tausend">Formate!$D$74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7" i="21" l="1"/>
  <c r="H10" i="1"/>
  <c r="H9" i="1"/>
  <c r="H8" i="1"/>
  <c r="H7" i="1"/>
  <c r="AJ99" i="21"/>
  <c r="AI99" i="21"/>
  <c r="AH99" i="21"/>
  <c r="AJ98" i="21"/>
  <c r="AI98" i="21"/>
  <c r="AH98" i="21"/>
  <c r="E40" i="21" l="1"/>
  <c r="E39" i="21"/>
  <c r="E38" i="21"/>
  <c r="F70" i="21" l="1"/>
  <c r="E100" i="21" l="1"/>
  <c r="AJ100" i="21" s="1"/>
  <c r="D84" i="21"/>
  <c r="AH100" i="21" l="1"/>
  <c r="AI100" i="21"/>
  <c r="K100" i="21"/>
  <c r="J100" i="21"/>
  <c r="AJ97" i="21" l="1"/>
  <c r="AJ96" i="21"/>
  <c r="AI97" i="21"/>
  <c r="AI96" i="21"/>
  <c r="AH97" i="21"/>
  <c r="AH96" i="21"/>
  <c r="D101" i="21"/>
  <c r="AJ101" i="21" l="1"/>
  <c r="D98" i="21"/>
  <c r="D100" i="21"/>
  <c r="D99" i="21"/>
  <c r="D97" i="21"/>
  <c r="D96" i="21"/>
  <c r="F25" i="1" l="1"/>
  <c r="K16" i="21" l="1"/>
  <c r="L16" i="21"/>
  <c r="M16" i="21"/>
  <c r="N16" i="21"/>
  <c r="O16" i="21"/>
  <c r="P16" i="21"/>
  <c r="Q16" i="21"/>
  <c r="R16" i="21"/>
  <c r="F73" i="21"/>
  <c r="F72" i="21"/>
  <c r="F71" i="21"/>
  <c r="F91" i="21"/>
  <c r="F90" i="21"/>
  <c r="F89" i="21"/>
  <c r="F88" i="21"/>
  <c r="F82" i="21"/>
  <c r="F81" i="21"/>
  <c r="F80" i="21"/>
  <c r="F79" i="21"/>
  <c r="F48" i="21"/>
  <c r="F47" i="21"/>
  <c r="F46" i="21"/>
  <c r="F45" i="21"/>
  <c r="D92" i="21"/>
  <c r="D91" i="21"/>
  <c r="D90" i="21"/>
  <c r="D89" i="21"/>
  <c r="D88" i="21"/>
  <c r="D49" i="21"/>
  <c r="D48" i="21"/>
  <c r="D47" i="21"/>
  <c r="D46" i="21"/>
  <c r="D45" i="21"/>
  <c r="D41" i="21"/>
  <c r="D74" i="21" l="1"/>
  <c r="D73" i="21"/>
  <c r="D72" i="21"/>
  <c r="D71" i="21"/>
  <c r="D70" i="21"/>
  <c r="J20" i="21"/>
  <c r="J29" i="21" s="1"/>
  <c r="F84" i="21" l="1"/>
  <c r="C11" i="21" l="1"/>
  <c r="C87" i="21" s="1"/>
  <c r="D40" i="21"/>
  <c r="D39" i="21"/>
  <c r="D38" i="21"/>
  <c r="D37" i="21"/>
  <c r="D6" i="21"/>
  <c r="C69" i="21" l="1"/>
  <c r="C44" i="21"/>
  <c r="E6" i="21"/>
  <c r="J6" i="21" s="1"/>
  <c r="J79" i="21" l="1"/>
  <c r="J40" i="21"/>
  <c r="J39" i="21"/>
  <c r="J38" i="21"/>
  <c r="J37" i="21"/>
  <c r="AF6" i="21"/>
  <c r="L6" i="21"/>
  <c r="P6" i="21"/>
  <c r="AB6" i="21"/>
  <c r="S6" i="21"/>
  <c r="Z6" i="21"/>
  <c r="Q6" i="21"/>
  <c r="X6" i="21"/>
  <c r="AE6" i="21"/>
  <c r="O6" i="21"/>
  <c r="V6" i="21"/>
  <c r="AC6" i="21"/>
  <c r="M6" i="21"/>
  <c r="T6" i="21"/>
  <c r="AA6" i="21"/>
  <c r="K6" i="21"/>
  <c r="R6" i="21"/>
  <c r="Y6" i="21"/>
  <c r="AG6" i="21"/>
  <c r="W6" i="21"/>
  <c r="AD6" i="21"/>
  <c r="N6" i="21"/>
  <c r="U6" i="21"/>
  <c r="S40" i="21" l="1"/>
  <c r="S39" i="21"/>
  <c r="S38" i="21"/>
  <c r="S37" i="21"/>
  <c r="W40" i="21"/>
  <c r="W39" i="21"/>
  <c r="W38" i="21"/>
  <c r="W37" i="21"/>
  <c r="AC37" i="21"/>
  <c r="AC40" i="21"/>
  <c r="AC39" i="21"/>
  <c r="AC38" i="21"/>
  <c r="X37" i="21"/>
  <c r="X40" i="21"/>
  <c r="X39" i="21"/>
  <c r="X38" i="21"/>
  <c r="AG37" i="21"/>
  <c r="AG40" i="21"/>
  <c r="AG39" i="21"/>
  <c r="AG38" i="21"/>
  <c r="AA40" i="21"/>
  <c r="AA39" i="21"/>
  <c r="AA38" i="21"/>
  <c r="AA37" i="21"/>
  <c r="Y37" i="21"/>
  <c r="Y40" i="21"/>
  <c r="Y39" i="21"/>
  <c r="Y38" i="21"/>
  <c r="T37" i="21"/>
  <c r="T40" i="21"/>
  <c r="T39" i="21"/>
  <c r="T38" i="21"/>
  <c r="Z40" i="21"/>
  <c r="Z39" i="21"/>
  <c r="Z38" i="21"/>
  <c r="Z37" i="21"/>
  <c r="L37" i="21"/>
  <c r="L40" i="21"/>
  <c r="L39" i="21"/>
  <c r="L38" i="21"/>
  <c r="AD40" i="21"/>
  <c r="AD39" i="21"/>
  <c r="AD38" i="21"/>
  <c r="AD37" i="21"/>
  <c r="AE40" i="21"/>
  <c r="AE39" i="21"/>
  <c r="AE38" i="21"/>
  <c r="AE37" i="21"/>
  <c r="AF81" i="21"/>
  <c r="AF37" i="21"/>
  <c r="AF40" i="21"/>
  <c r="AF39" i="21"/>
  <c r="AF38" i="21"/>
  <c r="K40" i="21"/>
  <c r="K39" i="21"/>
  <c r="K38" i="21"/>
  <c r="K37" i="21"/>
  <c r="AB37" i="21"/>
  <c r="AB40" i="21"/>
  <c r="AB39" i="21"/>
  <c r="AB38" i="21"/>
  <c r="U37" i="21"/>
  <c r="U40" i="21"/>
  <c r="U39" i="21"/>
  <c r="U38" i="21"/>
  <c r="V40" i="21"/>
  <c r="V39" i="21"/>
  <c r="V38" i="21"/>
  <c r="V37" i="21"/>
  <c r="J45" i="21"/>
  <c r="AF80" i="21"/>
  <c r="AF82" i="21"/>
  <c r="AF79" i="21"/>
  <c r="S82" i="21"/>
  <c r="U82" i="21"/>
  <c r="T82" i="21"/>
  <c r="Y82" i="21"/>
  <c r="Y81" i="21"/>
  <c r="Y80" i="21"/>
  <c r="Y79" i="21"/>
  <c r="J82" i="21"/>
  <c r="J80" i="21"/>
  <c r="J81" i="21"/>
  <c r="AB82" i="21"/>
  <c r="AB81" i="21"/>
  <c r="AB80" i="21"/>
  <c r="AB79" i="21"/>
  <c r="AG82" i="21"/>
  <c r="AG81" i="21"/>
  <c r="AG80" i="21"/>
  <c r="AG79" i="21"/>
  <c r="AA82" i="21"/>
  <c r="AA81" i="21"/>
  <c r="AA80" i="21"/>
  <c r="AA79" i="21"/>
  <c r="AD82" i="21"/>
  <c r="AD79" i="21"/>
  <c r="AD81" i="21"/>
  <c r="AD80" i="21"/>
  <c r="AE82" i="21"/>
  <c r="AE81" i="21"/>
  <c r="AE80" i="21"/>
  <c r="AE79" i="21"/>
  <c r="Z81" i="21"/>
  <c r="Z80" i="21"/>
  <c r="Z82" i="21"/>
  <c r="Z79" i="21"/>
  <c r="V82" i="21"/>
  <c r="L81" i="21"/>
  <c r="L82" i="21"/>
  <c r="L79" i="21"/>
  <c r="L80" i="21"/>
  <c r="W82" i="21"/>
  <c r="K80" i="21"/>
  <c r="K81" i="21"/>
  <c r="K82" i="21"/>
  <c r="K79" i="21"/>
  <c r="AC82" i="21"/>
  <c r="AC81" i="21"/>
  <c r="AC80" i="21"/>
  <c r="AC79" i="21"/>
  <c r="X82" i="21"/>
  <c r="I6" i="21"/>
  <c r="AF83" i="21" l="1"/>
  <c r="AF99" i="21" s="1"/>
  <c r="AF41" i="21"/>
  <c r="Z83" i="21"/>
  <c r="Z99" i="21" s="1"/>
  <c r="AB83" i="21"/>
  <c r="AB99" i="21" s="1"/>
  <c r="AG83" i="21"/>
  <c r="AG99" i="21" s="1"/>
  <c r="AC83" i="21"/>
  <c r="AC99" i="21" s="1"/>
  <c r="Y83" i="21"/>
  <c r="Y99" i="21" s="1"/>
  <c r="AA83" i="21"/>
  <c r="AA99" i="21" s="1"/>
  <c r="AD83" i="21"/>
  <c r="AD99" i="21" s="1"/>
  <c r="AE83" i="21"/>
  <c r="AE99" i="21" s="1"/>
  <c r="Y41" i="21"/>
  <c r="AA41" i="21"/>
  <c r="AG41" i="21"/>
  <c r="W41" i="21"/>
  <c r="AD41" i="21"/>
  <c r="X41" i="21"/>
  <c r="AC41" i="21"/>
  <c r="K41" i="21"/>
  <c r="AB41" i="21"/>
  <c r="J41" i="21"/>
  <c r="L41" i="21"/>
  <c r="V41" i="21"/>
  <c r="Z41" i="21"/>
  <c r="AE41" i="21"/>
  <c r="D83" i="21"/>
  <c r="D82" i="21"/>
  <c r="D81" i="21"/>
  <c r="D80" i="21"/>
  <c r="D79" i="21"/>
  <c r="AF84" i="21" l="1"/>
  <c r="AI101" i="21"/>
  <c r="AG84" i="21"/>
  <c r="AE84" i="21"/>
  <c r="AA84" i="21"/>
  <c r="AB84" i="21"/>
  <c r="Y84" i="21"/>
  <c r="Z84" i="21"/>
  <c r="AD84" i="21"/>
  <c r="AC84" i="21"/>
  <c r="U23" i="21"/>
  <c r="T23" i="21"/>
  <c r="S23" i="21"/>
  <c r="R23" i="21"/>
  <c r="R40" i="21" s="1"/>
  <c r="Q23" i="21"/>
  <c r="Q40" i="21" s="1"/>
  <c r="P23" i="21"/>
  <c r="P40" i="21" s="1"/>
  <c r="O23" i="21"/>
  <c r="O40" i="21" s="1"/>
  <c r="N23" i="21"/>
  <c r="N40" i="21" s="1"/>
  <c r="M23" i="21"/>
  <c r="M40" i="21" s="1"/>
  <c r="L23" i="21"/>
  <c r="L32" i="21" s="1"/>
  <c r="L48" i="21" s="1"/>
  <c r="K23" i="21"/>
  <c r="K32" i="21" s="1"/>
  <c r="K48" i="21" s="1"/>
  <c r="U22" i="21"/>
  <c r="T22" i="21"/>
  <c r="S22" i="21"/>
  <c r="R22" i="21"/>
  <c r="R39" i="21" s="1"/>
  <c r="Q22" i="21"/>
  <c r="Q39" i="21" s="1"/>
  <c r="P22" i="21"/>
  <c r="P39" i="21" s="1"/>
  <c r="O22" i="21"/>
  <c r="O39" i="21" s="1"/>
  <c r="N22" i="21"/>
  <c r="N39" i="21" s="1"/>
  <c r="M22" i="21"/>
  <c r="M39" i="21" s="1"/>
  <c r="L22" i="21"/>
  <c r="L31" i="21" s="1"/>
  <c r="L47" i="21" s="1"/>
  <c r="K22" i="21"/>
  <c r="K31" i="21" s="1"/>
  <c r="K47" i="21" s="1"/>
  <c r="U21" i="21"/>
  <c r="T21" i="21"/>
  <c r="S21" i="21"/>
  <c r="R21" i="21"/>
  <c r="R38" i="21" s="1"/>
  <c r="Q21" i="21"/>
  <c r="Q38" i="21" s="1"/>
  <c r="P21" i="21"/>
  <c r="P38" i="21" s="1"/>
  <c r="O21" i="21"/>
  <c r="O38" i="21" s="1"/>
  <c r="N21" i="21"/>
  <c r="N38" i="21" s="1"/>
  <c r="M21" i="21"/>
  <c r="M38" i="21" s="1"/>
  <c r="L21" i="21"/>
  <c r="L30" i="21" s="1"/>
  <c r="L46" i="21" s="1"/>
  <c r="K21" i="21"/>
  <c r="K30" i="21" s="1"/>
  <c r="K46" i="21" s="1"/>
  <c r="J23" i="21"/>
  <c r="J32" i="21" s="1"/>
  <c r="J48" i="21" s="1"/>
  <c r="J22" i="21"/>
  <c r="J31" i="21" s="1"/>
  <c r="J47" i="21" s="1"/>
  <c r="J21" i="21"/>
  <c r="U20" i="21"/>
  <c r="T20" i="21"/>
  <c r="S20" i="21"/>
  <c r="R20" i="21"/>
  <c r="R37" i="21" s="1"/>
  <c r="Q20" i="21"/>
  <c r="Q37" i="21" s="1"/>
  <c r="P20" i="21"/>
  <c r="P37" i="21" s="1"/>
  <c r="O20" i="21"/>
  <c r="O37" i="21" s="1"/>
  <c r="N20" i="21"/>
  <c r="N37" i="21" s="1"/>
  <c r="M20" i="21"/>
  <c r="M37" i="21" s="1"/>
  <c r="L20" i="21"/>
  <c r="K20" i="21"/>
  <c r="M29" i="21" l="1"/>
  <c r="J30" i="21"/>
  <c r="J46" i="21" s="1"/>
  <c r="J49" i="21" s="1"/>
  <c r="J96" i="21" s="1"/>
  <c r="L29" i="21"/>
  <c r="L45" i="21" s="1"/>
  <c r="L49" i="21" s="1"/>
  <c r="L96" i="21" s="1"/>
  <c r="K29" i="21"/>
  <c r="K45" i="21" s="1"/>
  <c r="K49" i="21" s="1"/>
  <c r="K96" i="21" s="1"/>
  <c r="AE100" i="21"/>
  <c r="AB100" i="21"/>
  <c r="AC100" i="21"/>
  <c r="AF100" i="21"/>
  <c r="AD100" i="21"/>
  <c r="AG100" i="21"/>
  <c r="T29" i="21"/>
  <c r="T45" i="21" s="1"/>
  <c r="S31" i="21"/>
  <c r="T32" i="21"/>
  <c r="U29" i="21"/>
  <c r="U45" i="21" s="1"/>
  <c r="S30" i="21"/>
  <c r="T31" i="21"/>
  <c r="U32" i="21"/>
  <c r="U48" i="21" s="1"/>
  <c r="T30" i="21"/>
  <c r="U31" i="21"/>
  <c r="S29" i="21"/>
  <c r="S45" i="21" s="1"/>
  <c r="U30" i="21"/>
  <c r="S32" i="21"/>
  <c r="R30" i="21"/>
  <c r="P32" i="21"/>
  <c r="P48" i="21" s="1"/>
  <c r="Q32" i="21"/>
  <c r="Q48" i="21" s="1"/>
  <c r="M31" i="21"/>
  <c r="Q31" i="21"/>
  <c r="N32" i="21"/>
  <c r="R32" i="21"/>
  <c r="R48" i="21" s="1"/>
  <c r="P29" i="21"/>
  <c r="N30" i="21"/>
  <c r="O31" i="21"/>
  <c r="M45" i="21"/>
  <c r="Q29" i="21"/>
  <c r="O30" i="21"/>
  <c r="P31" i="21"/>
  <c r="M32" i="21"/>
  <c r="N29" i="21"/>
  <c r="N45" i="21"/>
  <c r="R29" i="21"/>
  <c r="R45" i="21"/>
  <c r="P30" i="21"/>
  <c r="O29" i="21"/>
  <c r="O45" i="21"/>
  <c r="M30" i="21"/>
  <c r="Q30" i="21"/>
  <c r="N31" i="21"/>
  <c r="R31" i="21"/>
  <c r="O32" i="21"/>
  <c r="O48" i="21" s="1"/>
  <c r="H51" i="21"/>
  <c r="G13" i="1"/>
  <c r="J53" i="21" s="1"/>
  <c r="F53" i="21"/>
  <c r="F54" i="21"/>
  <c r="F55" i="21"/>
  <c r="F56" i="21"/>
  <c r="F24" i="1"/>
  <c r="F26" i="1" s="1"/>
  <c r="F27" i="1"/>
  <c r="I7" i="1"/>
  <c r="I8" i="1"/>
  <c r="I9" i="1"/>
  <c r="I10" i="1"/>
  <c r="B11" i="21"/>
  <c r="F15" i="21"/>
  <c r="C15" i="21"/>
  <c r="C91" i="21" s="1"/>
  <c r="F14" i="21"/>
  <c r="C14" i="21"/>
  <c r="F13" i="21"/>
  <c r="C13" i="21"/>
  <c r="C89" i="21" s="1"/>
  <c r="C36" i="21"/>
  <c r="C12" i="21"/>
  <c r="F12" i="21"/>
  <c r="D90" i="13"/>
  <c r="D23" i="21"/>
  <c r="E22" i="1"/>
  <c r="D54" i="21"/>
  <c r="E8" i="1"/>
  <c r="E10" i="1"/>
  <c r="D56" i="21"/>
  <c r="E19" i="1"/>
  <c r="AF56" i="21" l="1"/>
  <c r="AF55" i="21"/>
  <c r="AC54" i="21"/>
  <c r="AC71" i="21" s="1"/>
  <c r="S53" i="21"/>
  <c r="S70" i="21" s="1"/>
  <c r="AG54" i="21"/>
  <c r="AG71" i="21" s="1"/>
  <c r="V56" i="21"/>
  <c r="V73" i="21" s="1"/>
  <c r="Q53" i="21"/>
  <c r="Q70" i="21" s="1"/>
  <c r="L53" i="21"/>
  <c r="L70" i="21" s="1"/>
  <c r="W53" i="21"/>
  <c r="W70" i="21" s="1"/>
  <c r="U55" i="21"/>
  <c r="U72" i="21" s="1"/>
  <c r="N53" i="21"/>
  <c r="N70" i="21" s="1"/>
  <c r="T53" i="21"/>
  <c r="AB56" i="21"/>
  <c r="AB73" i="21" s="1"/>
  <c r="AD56" i="21"/>
  <c r="AD73" i="21" s="1"/>
  <c r="AE55" i="21"/>
  <c r="AE72" i="21" s="1"/>
  <c r="P53" i="21"/>
  <c r="P70" i="21" s="1"/>
  <c r="AF54" i="21"/>
  <c r="AG53" i="21"/>
  <c r="AG70" i="21" s="1"/>
  <c r="W55" i="21"/>
  <c r="W72" i="21" s="1"/>
  <c r="Y56" i="21"/>
  <c r="Y73" i="21" s="1"/>
  <c r="K54" i="21"/>
  <c r="K71" i="21" s="1"/>
  <c r="M56" i="21"/>
  <c r="M73" i="21" s="1"/>
  <c r="P55" i="21"/>
  <c r="P72" i="21" s="1"/>
  <c r="AC55" i="21"/>
  <c r="AC72" i="21" s="1"/>
  <c r="S55" i="21"/>
  <c r="S72" i="21" s="1"/>
  <c r="AG55" i="21"/>
  <c r="AG72" i="21" s="1"/>
  <c r="V53" i="21"/>
  <c r="Q55" i="21"/>
  <c r="Q72" i="21" s="1"/>
  <c r="L55" i="21"/>
  <c r="L72" i="21" s="1"/>
  <c r="W54" i="21"/>
  <c r="W71" i="21" s="1"/>
  <c r="U56" i="21"/>
  <c r="U73" i="21" s="1"/>
  <c r="N56" i="21"/>
  <c r="N73" i="21" s="1"/>
  <c r="Y55" i="21"/>
  <c r="Y72" i="21" s="1"/>
  <c r="T54" i="21"/>
  <c r="J55" i="21"/>
  <c r="J72" i="21" s="1"/>
  <c r="AB54" i="21"/>
  <c r="AB71" i="21" s="1"/>
  <c r="K55" i="21"/>
  <c r="K72" i="21" s="1"/>
  <c r="X54" i="21"/>
  <c r="X71" i="21" s="1"/>
  <c r="AD53" i="21"/>
  <c r="AD70" i="21" s="1"/>
  <c r="R54" i="21"/>
  <c r="R71" i="21" s="1"/>
  <c r="M53" i="21"/>
  <c r="M70" i="21" s="1"/>
  <c r="Z56" i="21"/>
  <c r="Z73" i="21" s="1"/>
  <c r="S54" i="21"/>
  <c r="S71" i="21" s="1"/>
  <c r="Q56" i="21"/>
  <c r="Q73" i="21" s="1"/>
  <c r="N55" i="21"/>
  <c r="N72" i="21" s="1"/>
  <c r="J56" i="21"/>
  <c r="J73" i="21" s="1"/>
  <c r="AD54" i="21"/>
  <c r="AD71" i="21" s="1"/>
  <c r="Z53" i="21"/>
  <c r="AC56" i="21"/>
  <c r="AC73" i="21" s="1"/>
  <c r="S56" i="21"/>
  <c r="S73" i="21" s="1"/>
  <c r="AG56" i="21"/>
  <c r="AG73" i="21" s="1"/>
  <c r="V55" i="21"/>
  <c r="V72" i="21" s="1"/>
  <c r="Q54" i="21"/>
  <c r="Q71" i="21" s="1"/>
  <c r="L56" i="21"/>
  <c r="L73" i="21" s="1"/>
  <c r="W56" i="21"/>
  <c r="W73" i="21" s="1"/>
  <c r="U54" i="21"/>
  <c r="U71" i="21" s="1"/>
  <c r="N54" i="21"/>
  <c r="N71" i="21" s="1"/>
  <c r="Y54" i="21"/>
  <c r="Y71" i="21" s="1"/>
  <c r="T56" i="21"/>
  <c r="J54" i="21"/>
  <c r="J71" i="21" s="1"/>
  <c r="AB53" i="21"/>
  <c r="K53" i="21"/>
  <c r="K70" i="21" s="1"/>
  <c r="X56" i="21"/>
  <c r="X73" i="21" s="1"/>
  <c r="AD55" i="21"/>
  <c r="AD72" i="21" s="1"/>
  <c r="R55" i="21"/>
  <c r="R72" i="21" s="1"/>
  <c r="M55" i="21"/>
  <c r="M72" i="21" s="1"/>
  <c r="AE53" i="21"/>
  <c r="AE70" i="21" s="1"/>
  <c r="Z55" i="21"/>
  <c r="Z72" i="21" s="1"/>
  <c r="P56" i="21"/>
  <c r="P73" i="21" s="1"/>
  <c r="Y53" i="21"/>
  <c r="Y70" i="21" s="1"/>
  <c r="J70" i="21"/>
  <c r="K56" i="21"/>
  <c r="K73" i="21" s="1"/>
  <c r="X53" i="21"/>
  <c r="R53" i="21"/>
  <c r="R70" i="21" s="1"/>
  <c r="M54" i="21"/>
  <c r="M71" i="21" s="1"/>
  <c r="Z54" i="21"/>
  <c r="Z71" i="21" s="1"/>
  <c r="AE56" i="21"/>
  <c r="AE73" i="21" s="1"/>
  <c r="P54" i="21"/>
  <c r="P71" i="21" s="1"/>
  <c r="AF53" i="21"/>
  <c r="AC53" i="21"/>
  <c r="AC70" i="21" s="1"/>
  <c r="V54" i="21"/>
  <c r="V71" i="21" s="1"/>
  <c r="L54" i="21"/>
  <c r="L71" i="21" s="1"/>
  <c r="U53" i="21"/>
  <c r="U70" i="21" s="1"/>
  <c r="T55" i="21"/>
  <c r="AB55" i="21"/>
  <c r="AB72" i="21" s="1"/>
  <c r="X55" i="21"/>
  <c r="X72" i="21" s="1"/>
  <c r="R56" i="21"/>
  <c r="R73" i="21" s="1"/>
  <c r="AE54" i="21"/>
  <c r="AE71" i="21" s="1"/>
  <c r="Q45" i="21"/>
  <c r="P45" i="21"/>
  <c r="O47" i="21"/>
  <c r="M47" i="21"/>
  <c r="T48" i="21"/>
  <c r="N48" i="21"/>
  <c r="M48" i="21"/>
  <c r="S48" i="21"/>
  <c r="T41" i="21"/>
  <c r="U46" i="21"/>
  <c r="U47" i="21"/>
  <c r="S46" i="21"/>
  <c r="S41" i="21"/>
  <c r="U41" i="21"/>
  <c r="T46" i="21"/>
  <c r="T47" i="21"/>
  <c r="S47" i="21"/>
  <c r="N47" i="21"/>
  <c r="C45" i="21"/>
  <c r="C88" i="21"/>
  <c r="C47" i="21"/>
  <c r="C90" i="21"/>
  <c r="B44" i="21"/>
  <c r="B87" i="21"/>
  <c r="R47" i="21"/>
  <c r="Q46" i="21"/>
  <c r="O46" i="21"/>
  <c r="N46" i="21"/>
  <c r="Q47" i="21"/>
  <c r="R46" i="21"/>
  <c r="M46" i="21"/>
  <c r="P46" i="21"/>
  <c r="P47" i="21"/>
  <c r="C73" i="21"/>
  <c r="C48" i="21"/>
  <c r="C71" i="21"/>
  <c r="C46" i="21"/>
  <c r="O41" i="21"/>
  <c r="N41" i="21"/>
  <c r="R41" i="21"/>
  <c r="M41" i="21"/>
  <c r="Q41" i="21"/>
  <c r="P41" i="21"/>
  <c r="C37" i="21"/>
  <c r="C70" i="21"/>
  <c r="C39" i="21"/>
  <c r="C72" i="21"/>
  <c r="B36" i="21"/>
  <c r="B69" i="21"/>
  <c r="C80" i="21"/>
  <c r="C38" i="21"/>
  <c r="C82" i="21"/>
  <c r="C40" i="21"/>
  <c r="C61" i="21"/>
  <c r="C78" i="21"/>
  <c r="B52" i="21"/>
  <c r="B78" i="21"/>
  <c r="C29" i="21"/>
  <c r="C79" i="21"/>
  <c r="C64" i="21"/>
  <c r="C81" i="21"/>
  <c r="J9" i="1"/>
  <c r="AD22" i="21"/>
  <c r="AD31" i="21" s="1"/>
  <c r="AD47" i="21" s="1"/>
  <c r="Z22" i="21"/>
  <c r="Z31" i="21" s="1"/>
  <c r="Z47" i="21" s="1"/>
  <c r="V22" i="21"/>
  <c r="V31" i="21" s="1"/>
  <c r="V47" i="21" s="1"/>
  <c r="AG22" i="21"/>
  <c r="AG31" i="21" s="1"/>
  <c r="AG47" i="21" s="1"/>
  <c r="AC22" i="21"/>
  <c r="AC31" i="21" s="1"/>
  <c r="AC47" i="21" s="1"/>
  <c r="Y22" i="21"/>
  <c r="Y31" i="21" s="1"/>
  <c r="Y47" i="21" s="1"/>
  <c r="AE22" i="21"/>
  <c r="AE31" i="21" s="1"/>
  <c r="AE47" i="21" s="1"/>
  <c r="W22" i="21"/>
  <c r="W31" i="21" s="1"/>
  <c r="W47" i="21" s="1"/>
  <c r="AB22" i="21"/>
  <c r="AB31" i="21" s="1"/>
  <c r="AB47" i="21" s="1"/>
  <c r="AA22" i="21"/>
  <c r="AA31" i="21" s="1"/>
  <c r="AA47" i="21" s="1"/>
  <c r="AF22" i="21"/>
  <c r="AF31" i="21" s="1"/>
  <c r="AF47" i="21" s="1"/>
  <c r="X22" i="21"/>
  <c r="X31" i="21" s="1"/>
  <c r="X47" i="21" s="1"/>
  <c r="D65" i="21"/>
  <c r="J8" i="1"/>
  <c r="AG21" i="21"/>
  <c r="AG30" i="21" s="1"/>
  <c r="AG46" i="21" s="1"/>
  <c r="AC21" i="21"/>
  <c r="AC30" i="21" s="1"/>
  <c r="AC46" i="21" s="1"/>
  <c r="Y21" i="21"/>
  <c r="Y30" i="21" s="1"/>
  <c r="Y46" i="21" s="1"/>
  <c r="AE21" i="21"/>
  <c r="AE30" i="21" s="1"/>
  <c r="AE46" i="21" s="1"/>
  <c r="Z21" i="21"/>
  <c r="Z30" i="21" s="1"/>
  <c r="Z46" i="21" s="1"/>
  <c r="AD21" i="21"/>
  <c r="AD30" i="21" s="1"/>
  <c r="AD46" i="21" s="1"/>
  <c r="X21" i="21"/>
  <c r="X30" i="21" s="1"/>
  <c r="X46" i="21" s="1"/>
  <c r="AB21" i="21"/>
  <c r="AB30" i="21" s="1"/>
  <c r="AB46" i="21" s="1"/>
  <c r="W21" i="21"/>
  <c r="W30" i="21" s="1"/>
  <c r="W46" i="21" s="1"/>
  <c r="AF21" i="21"/>
  <c r="AF30" i="21" s="1"/>
  <c r="AF46" i="21" s="1"/>
  <c r="AA21" i="21"/>
  <c r="AA30" i="21" s="1"/>
  <c r="AA46" i="21" s="1"/>
  <c r="V21" i="21"/>
  <c r="V30" i="21" s="1"/>
  <c r="V46" i="21" s="1"/>
  <c r="J7" i="1"/>
  <c r="AE20" i="21"/>
  <c r="AA20" i="21"/>
  <c r="W20" i="21"/>
  <c r="AG20" i="21"/>
  <c r="AB20" i="21"/>
  <c r="V20" i="21"/>
  <c r="AF20" i="21"/>
  <c r="Z20" i="21"/>
  <c r="AD20" i="21"/>
  <c r="Y20" i="21"/>
  <c r="AC20" i="21"/>
  <c r="X20" i="21"/>
  <c r="E27" i="1"/>
  <c r="J10" i="1"/>
  <c r="AE23" i="21"/>
  <c r="AE32" i="21" s="1"/>
  <c r="AE48" i="21" s="1"/>
  <c r="AA23" i="21"/>
  <c r="AA32" i="21" s="1"/>
  <c r="AA48" i="21" s="1"/>
  <c r="W23" i="21"/>
  <c r="W32" i="21" s="1"/>
  <c r="W48" i="21" s="1"/>
  <c r="AD23" i="21"/>
  <c r="AD32" i="21" s="1"/>
  <c r="AD48" i="21" s="1"/>
  <c r="Z23" i="21"/>
  <c r="Z32" i="21" s="1"/>
  <c r="Z48" i="21" s="1"/>
  <c r="V23" i="21"/>
  <c r="V32" i="21" s="1"/>
  <c r="V48" i="21" s="1"/>
  <c r="AC23" i="21"/>
  <c r="AC32" i="21" s="1"/>
  <c r="AC48" i="21" s="1"/>
  <c r="AB23" i="21"/>
  <c r="AB32" i="21" s="1"/>
  <c r="AB48" i="21" s="1"/>
  <c r="AG23" i="21"/>
  <c r="AG32" i="21" s="1"/>
  <c r="AG48" i="21" s="1"/>
  <c r="Y23" i="21"/>
  <c r="Y32" i="21" s="1"/>
  <c r="Y48" i="21" s="1"/>
  <c r="AF23" i="21"/>
  <c r="AF32" i="21" s="1"/>
  <c r="AF48" i="21" s="1"/>
  <c r="X23" i="21"/>
  <c r="X32" i="21" s="1"/>
  <c r="X48" i="21" s="1"/>
  <c r="C65" i="21"/>
  <c r="G53" i="21"/>
  <c r="B19" i="21"/>
  <c r="C63" i="21"/>
  <c r="C19" i="21"/>
  <c r="C31" i="21"/>
  <c r="C28" i="21"/>
  <c r="C22" i="21"/>
  <c r="G55" i="21"/>
  <c r="C54" i="21"/>
  <c r="C62" i="21"/>
  <c r="C56" i="21"/>
  <c r="E26" i="1"/>
  <c r="G54" i="21"/>
  <c r="C53" i="21"/>
  <c r="C32" i="21"/>
  <c r="C23" i="21"/>
  <c r="C52" i="21"/>
  <c r="C55" i="21"/>
  <c r="C20" i="21"/>
  <c r="C21" i="21"/>
  <c r="C30" i="21"/>
  <c r="E9" i="1"/>
  <c r="D66" i="21"/>
  <c r="D63" i="21"/>
  <c r="D29" i="21"/>
  <c r="G56" i="21"/>
  <c r="B28" i="21"/>
  <c r="B61" i="21"/>
  <c r="D53" i="21"/>
  <c r="D31" i="21"/>
  <c r="D30" i="21"/>
  <c r="D64" i="21"/>
  <c r="D57" i="21"/>
  <c r="E7" i="1"/>
  <c r="D55" i="21"/>
  <c r="D22" i="21"/>
  <c r="D21" i="21"/>
  <c r="D62" i="21"/>
  <c r="D33" i="21"/>
  <c r="D32" i="21"/>
  <c r="D20" i="21"/>
  <c r="AF29" i="21" l="1"/>
  <c r="V29" i="21"/>
  <c r="V45" i="21" s="1"/>
  <c r="V49" i="21" s="1"/>
  <c r="V96" i="21" s="1"/>
  <c r="X29" i="21"/>
  <c r="X45" i="21" s="1"/>
  <c r="X49" i="21" s="1"/>
  <c r="X96" i="21" s="1"/>
  <c r="Z29" i="21"/>
  <c r="Z45" i="21" s="1"/>
  <c r="Z49" i="21" s="1"/>
  <c r="Z96" i="21" s="1"/>
  <c r="AG29" i="21"/>
  <c r="AG45" i="21" s="1"/>
  <c r="AG49" i="21" s="1"/>
  <c r="AG96" i="21" s="1"/>
  <c r="AC29" i="21"/>
  <c r="AC45" i="21" s="1"/>
  <c r="AC49" i="21" s="1"/>
  <c r="AC96" i="21" s="1"/>
  <c r="W29" i="21"/>
  <c r="W62" i="21" s="1"/>
  <c r="Y29" i="21"/>
  <c r="Y62" i="21" s="1"/>
  <c r="Y88" i="21" s="1"/>
  <c r="AA29" i="21"/>
  <c r="AA45" i="21" s="1"/>
  <c r="AA49" i="21" s="1"/>
  <c r="AA96" i="21" s="1"/>
  <c r="AD29" i="21"/>
  <c r="AD62" i="21" s="1"/>
  <c r="AD88" i="21" s="1"/>
  <c r="AB29" i="21"/>
  <c r="AB62" i="21" s="1"/>
  <c r="AB88" i="21" s="1"/>
  <c r="AE29" i="21"/>
  <c r="AE45" i="21" s="1"/>
  <c r="AE49" i="21" s="1"/>
  <c r="AE96" i="21" s="1"/>
  <c r="AF45" i="21"/>
  <c r="AF49" i="21" s="1"/>
  <c r="AF96" i="21" s="1"/>
  <c r="N49" i="21"/>
  <c r="N96" i="21" s="1"/>
  <c r="AA54" i="21"/>
  <c r="AA71" i="21" s="1"/>
  <c r="O54" i="21"/>
  <c r="O71" i="21" s="1"/>
  <c r="AA53" i="21"/>
  <c r="AA70" i="21" s="1"/>
  <c r="O53" i="21"/>
  <c r="AA55" i="21"/>
  <c r="AA72" i="21" s="1"/>
  <c r="O55" i="21"/>
  <c r="O72" i="21" s="1"/>
  <c r="AA56" i="21"/>
  <c r="AA73" i="21" s="1"/>
  <c r="O56" i="21"/>
  <c r="M49" i="21"/>
  <c r="M96" i="21" s="1"/>
  <c r="T49" i="21"/>
  <c r="T96" i="21" s="1"/>
  <c r="S49" i="21"/>
  <c r="S96" i="21" s="1"/>
  <c r="O49" i="21"/>
  <c r="O96" i="21" s="1"/>
  <c r="U49" i="21"/>
  <c r="U96" i="21" s="1"/>
  <c r="Q49" i="21"/>
  <c r="Q96" i="21" s="1"/>
  <c r="R49" i="21"/>
  <c r="R96" i="21" s="1"/>
  <c r="P49" i="21"/>
  <c r="P96" i="21" s="1"/>
  <c r="AB70" i="21"/>
  <c r="AB74" i="21" s="1"/>
  <c r="X70" i="21"/>
  <c r="X74" i="21" s="1"/>
  <c r="V70" i="21"/>
  <c r="V74" i="21" s="1"/>
  <c r="Z70" i="21"/>
  <c r="Z74" i="21" s="1"/>
  <c r="AG74" i="21"/>
  <c r="M62" i="21"/>
  <c r="Y74" i="21"/>
  <c r="P62" i="21"/>
  <c r="P79" i="21" s="1"/>
  <c r="P64" i="21"/>
  <c r="P81" i="21" s="1"/>
  <c r="P63" i="21"/>
  <c r="P80" i="21" s="1"/>
  <c r="Q63" i="21"/>
  <c r="Q80" i="21" s="1"/>
  <c r="S65" i="21"/>
  <c r="R62" i="21"/>
  <c r="R79" i="21" s="1"/>
  <c r="S62" i="21"/>
  <c r="S79" i="21" s="1"/>
  <c r="U64" i="21"/>
  <c r="U81" i="21" s="1"/>
  <c r="U62" i="21"/>
  <c r="U79" i="21" s="1"/>
  <c r="R63" i="21"/>
  <c r="R80" i="21" s="1"/>
  <c r="S63" i="21"/>
  <c r="S80" i="21" s="1"/>
  <c r="R65" i="21"/>
  <c r="R82" i="21" s="1"/>
  <c r="Q65" i="21"/>
  <c r="Q82" i="21" s="1"/>
  <c r="Q74" i="21"/>
  <c r="Q64" i="21"/>
  <c r="Q81" i="21" s="1"/>
  <c r="AC74" i="21"/>
  <c r="U63" i="21"/>
  <c r="U80" i="21" s="1"/>
  <c r="S64" i="21"/>
  <c r="S81" i="21" s="1"/>
  <c r="AE74" i="21"/>
  <c r="P65" i="21"/>
  <c r="P82" i="21" s="1"/>
  <c r="Q62" i="21"/>
  <c r="Q79" i="21" s="1"/>
  <c r="R64" i="21"/>
  <c r="R81" i="21" s="1"/>
  <c r="AD74" i="21"/>
  <c r="W74" i="21"/>
  <c r="U65" i="21"/>
  <c r="I47" i="21"/>
  <c r="I46" i="21"/>
  <c r="Y63" i="21"/>
  <c r="Y89" i="21" s="1"/>
  <c r="AB64" i="21"/>
  <c r="AB90" i="21" s="1"/>
  <c r="W64" i="21"/>
  <c r="V65" i="21"/>
  <c r="V91" i="21" s="1"/>
  <c r="X65" i="21"/>
  <c r="X91" i="21" s="1"/>
  <c r="X63" i="21"/>
  <c r="V64" i="21"/>
  <c r="Z64" i="21"/>
  <c r="Z90" i="21" s="1"/>
  <c r="AE63" i="21"/>
  <c r="AE89" i="21" s="1"/>
  <c r="X64" i="21"/>
  <c r="V63" i="21"/>
  <c r="Z65" i="21"/>
  <c r="Z91" i="21" s="1"/>
  <c r="AB65" i="21"/>
  <c r="AB91" i="21" s="1"/>
  <c r="W65" i="21"/>
  <c r="W91" i="21" s="1"/>
  <c r="AD63" i="21"/>
  <c r="AD89" i="21" s="1"/>
  <c r="AC63" i="21"/>
  <c r="AC89" i="21" s="1"/>
  <c r="AD64" i="21"/>
  <c r="AD90" i="21" s="1"/>
  <c r="AG64" i="21"/>
  <c r="AG90" i="21" s="1"/>
  <c r="AC64" i="21"/>
  <c r="AC90" i="21" s="1"/>
  <c r="Z63" i="21"/>
  <c r="Z89" i="21" s="1"/>
  <c r="AG63" i="21"/>
  <c r="AG89" i="21" s="1"/>
  <c r="AE65" i="21"/>
  <c r="AE91" i="21" s="1"/>
  <c r="Y65" i="21"/>
  <c r="Y91" i="21" s="1"/>
  <c r="AE64" i="21"/>
  <c r="AE90" i="21" s="1"/>
  <c r="Y64" i="21"/>
  <c r="Y90" i="21" s="1"/>
  <c r="AB63" i="21"/>
  <c r="AB89" i="21" s="1"/>
  <c r="W63" i="21"/>
  <c r="AD65" i="21"/>
  <c r="AD91" i="21" s="1"/>
  <c r="AG65" i="21"/>
  <c r="AG91" i="21" s="1"/>
  <c r="AC65" i="21"/>
  <c r="AC91" i="21" s="1"/>
  <c r="I48" i="21"/>
  <c r="K65" i="21"/>
  <c r="K91" i="21" s="1"/>
  <c r="J65" i="21"/>
  <c r="J91" i="21" s="1"/>
  <c r="M65" i="21"/>
  <c r="M82" i="21" s="1"/>
  <c r="N65" i="21"/>
  <c r="N82" i="21" s="1"/>
  <c r="L65" i="21"/>
  <c r="L91" i="21" s="1"/>
  <c r="K64" i="21"/>
  <c r="K90" i="21" s="1"/>
  <c r="L64" i="21"/>
  <c r="L90" i="21" s="1"/>
  <c r="N64" i="21"/>
  <c r="N81" i="21" s="1"/>
  <c r="M64" i="21"/>
  <c r="M81" i="21" s="1"/>
  <c r="J64" i="21"/>
  <c r="J90" i="21" s="1"/>
  <c r="L63" i="21"/>
  <c r="L89" i="21" s="1"/>
  <c r="M63" i="21"/>
  <c r="M80" i="21" s="1"/>
  <c r="K63" i="21"/>
  <c r="K89" i="21" s="1"/>
  <c r="J63" i="21"/>
  <c r="J89" i="21" s="1"/>
  <c r="N63" i="21"/>
  <c r="N80" i="21" s="1"/>
  <c r="N62" i="21"/>
  <c r="N79" i="21" s="1"/>
  <c r="K62" i="21"/>
  <c r="L62" i="21"/>
  <c r="L88" i="21" s="1"/>
  <c r="I41" i="21"/>
  <c r="J62" i="21"/>
  <c r="J88" i="21" s="1"/>
  <c r="Z57" i="21"/>
  <c r="Z97" i="21" s="1"/>
  <c r="AG57" i="21"/>
  <c r="AG97" i="21" s="1"/>
  <c r="AE57" i="21"/>
  <c r="AE97" i="21" s="1"/>
  <c r="U57" i="21"/>
  <c r="U97" i="21" s="1"/>
  <c r="S57" i="21"/>
  <c r="S97" i="21" s="1"/>
  <c r="AD57" i="21"/>
  <c r="AD97" i="21" s="1"/>
  <c r="X57" i="21"/>
  <c r="X97" i="21" s="1"/>
  <c r="AB57" i="21"/>
  <c r="AB97" i="21" s="1"/>
  <c r="AC57" i="21"/>
  <c r="AC97" i="21" s="1"/>
  <c r="Y57" i="21"/>
  <c r="Y97" i="21" s="1"/>
  <c r="W57" i="21"/>
  <c r="W97" i="21" s="1"/>
  <c r="R57" i="21"/>
  <c r="R97" i="21" s="1"/>
  <c r="V57" i="21"/>
  <c r="V97" i="21" s="1"/>
  <c r="AF71" i="21"/>
  <c r="T71" i="21"/>
  <c r="AF70" i="21"/>
  <c r="T70" i="21"/>
  <c r="AF72" i="21"/>
  <c r="T72" i="21"/>
  <c r="AF73" i="21"/>
  <c r="T73" i="21"/>
  <c r="X62" i="21" l="1"/>
  <c r="X88" i="21" s="1"/>
  <c r="W45" i="21"/>
  <c r="W49" i="21" s="1"/>
  <c r="W96" i="21" s="1"/>
  <c r="AG62" i="21"/>
  <c r="AG88" i="21" s="1"/>
  <c r="AG92" i="21" s="1"/>
  <c r="AG98" i="21" s="1"/>
  <c r="AB45" i="21"/>
  <c r="AB49" i="21" s="1"/>
  <c r="AB96" i="21" s="1"/>
  <c r="Y45" i="21"/>
  <c r="Y49" i="21" s="1"/>
  <c r="Y96" i="21" s="1"/>
  <c r="K88" i="21"/>
  <c r="AE62" i="21"/>
  <c r="AE88" i="21" s="1"/>
  <c r="AE92" i="21" s="1"/>
  <c r="AE98" i="21" s="1"/>
  <c r="V62" i="21"/>
  <c r="AC62" i="21"/>
  <c r="AC88" i="21" s="1"/>
  <c r="AC92" i="21" s="1"/>
  <c r="AC98" i="21" s="1"/>
  <c r="Z62" i="21"/>
  <c r="Z88" i="21" s="1"/>
  <c r="Z92" i="21" s="1"/>
  <c r="Z98" i="21" s="1"/>
  <c r="AD45" i="21"/>
  <c r="AD49" i="21" s="1"/>
  <c r="AD96" i="21" s="1"/>
  <c r="W80" i="21"/>
  <c r="W89" i="21" s="1"/>
  <c r="X79" i="21"/>
  <c r="V80" i="21"/>
  <c r="V89" i="21" s="1"/>
  <c r="X89" i="21"/>
  <c r="X80" i="21"/>
  <c r="W81" i="21"/>
  <c r="W90" i="21" s="1"/>
  <c r="W88" i="21"/>
  <c r="W79" i="21"/>
  <c r="V79" i="21"/>
  <c r="X90" i="21"/>
  <c r="X81" i="21"/>
  <c r="V81" i="21"/>
  <c r="V90" i="21" s="1"/>
  <c r="M91" i="21"/>
  <c r="M79" i="21"/>
  <c r="M88" i="21" s="1"/>
  <c r="O70" i="21"/>
  <c r="R89" i="21"/>
  <c r="P89" i="21"/>
  <c r="N89" i="21"/>
  <c r="Q89" i="21"/>
  <c r="M90" i="21"/>
  <c r="R90" i="21"/>
  <c r="P90" i="21"/>
  <c r="Q90" i="21"/>
  <c r="N90" i="21"/>
  <c r="Q88" i="21"/>
  <c r="P88" i="21"/>
  <c r="R88" i="21"/>
  <c r="N88" i="21"/>
  <c r="O63" i="21"/>
  <c r="O80" i="21" s="1"/>
  <c r="L92" i="21"/>
  <c r="AB92" i="21"/>
  <c r="AB98" i="21" s="1"/>
  <c r="AD92" i="21"/>
  <c r="AD98" i="21" s="1"/>
  <c r="Y92" i="21"/>
  <c r="Y98" i="21" s="1"/>
  <c r="O62" i="21"/>
  <c r="O64" i="21"/>
  <c r="O81" i="21" s="1"/>
  <c r="N91" i="21"/>
  <c r="U91" i="21"/>
  <c r="P91" i="21"/>
  <c r="Q91" i="21"/>
  <c r="S91" i="21"/>
  <c r="R91" i="21"/>
  <c r="S89" i="21"/>
  <c r="U89" i="21"/>
  <c r="U90" i="21"/>
  <c r="S90" i="21"/>
  <c r="O73" i="21"/>
  <c r="AF65" i="21"/>
  <c r="AF91" i="21" s="1"/>
  <c r="AF62" i="21"/>
  <c r="AF88" i="21" s="1"/>
  <c r="AA62" i="21"/>
  <c r="AA88" i="21" s="1"/>
  <c r="AA65" i="21"/>
  <c r="AA91" i="21" s="1"/>
  <c r="T64" i="21"/>
  <c r="T81" i="21" s="1"/>
  <c r="T63" i="21"/>
  <c r="T80" i="21" s="1"/>
  <c r="I71" i="21"/>
  <c r="U74" i="21"/>
  <c r="S74" i="21"/>
  <c r="P74" i="21"/>
  <c r="AF64" i="21"/>
  <c r="AF90" i="21" s="1"/>
  <c r="AF63" i="21"/>
  <c r="AF89" i="21" s="1"/>
  <c r="AA63" i="21"/>
  <c r="AA89" i="21" s="1"/>
  <c r="T65" i="21"/>
  <c r="T62" i="21"/>
  <c r="T79" i="21" s="1"/>
  <c r="AA64" i="21"/>
  <c r="AA90" i="21" s="1"/>
  <c r="R74" i="21"/>
  <c r="K74" i="21"/>
  <c r="L74" i="21"/>
  <c r="N74" i="21"/>
  <c r="O65" i="21"/>
  <c r="M74" i="21"/>
  <c r="J74" i="21"/>
  <c r="AA57" i="21"/>
  <c r="AA97" i="21" s="1"/>
  <c r="I40" i="21"/>
  <c r="I39" i="21"/>
  <c r="I38" i="21"/>
  <c r="I37" i="21"/>
  <c r="T57" i="21"/>
  <c r="T97" i="21" s="1"/>
  <c r="AF57" i="21"/>
  <c r="AF97" i="21" s="1"/>
  <c r="O82" i="21" l="1"/>
  <c r="I96" i="21"/>
  <c r="I49" i="21"/>
  <c r="I45" i="21"/>
  <c r="X92" i="21"/>
  <c r="W92" i="21"/>
  <c r="V83" i="21"/>
  <c r="V99" i="21" s="1"/>
  <c r="W83" i="21"/>
  <c r="W99" i="21" s="1"/>
  <c r="X83" i="21"/>
  <c r="X99" i="21" s="1"/>
  <c r="V88" i="21"/>
  <c r="V92" i="21" s="1"/>
  <c r="O79" i="21"/>
  <c r="O88" i="21" s="1"/>
  <c r="M89" i="21"/>
  <c r="M92" i="21" s="1"/>
  <c r="O89" i="21"/>
  <c r="O90" i="21"/>
  <c r="R92" i="21"/>
  <c r="Q92" i="21"/>
  <c r="P92" i="21"/>
  <c r="N92" i="21"/>
  <c r="R83" i="21"/>
  <c r="R99" i="21" s="1"/>
  <c r="AA92" i="21"/>
  <c r="AA98" i="21" s="1"/>
  <c r="AF92" i="21"/>
  <c r="AF98" i="21" s="1"/>
  <c r="Q83" i="21"/>
  <c r="Q99" i="21" s="1"/>
  <c r="N83" i="21"/>
  <c r="N99" i="21" s="1"/>
  <c r="P83" i="21"/>
  <c r="P99" i="21" s="1"/>
  <c r="T91" i="21"/>
  <c r="S83" i="21"/>
  <c r="S99" i="21" s="1"/>
  <c r="T89" i="21"/>
  <c r="S88" i="21"/>
  <c r="S92" i="21" s="1"/>
  <c r="T90" i="21"/>
  <c r="U83" i="21"/>
  <c r="U99" i="21" s="1"/>
  <c r="U88" i="21"/>
  <c r="U92" i="21" s="1"/>
  <c r="J92" i="21"/>
  <c r="K92" i="21"/>
  <c r="O74" i="21"/>
  <c r="I73" i="21"/>
  <c r="I72" i="21"/>
  <c r="AA74" i="21"/>
  <c r="AF74" i="21"/>
  <c r="T74" i="21"/>
  <c r="I70" i="21"/>
  <c r="S98" i="21" l="1"/>
  <c r="Q98" i="21"/>
  <c r="U98" i="21"/>
  <c r="X98" i="21"/>
  <c r="V98" i="21"/>
  <c r="W98" i="21"/>
  <c r="P98" i="21"/>
  <c r="R98" i="21"/>
  <c r="N98" i="21"/>
  <c r="Y100" i="21"/>
  <c r="V84" i="21"/>
  <c r="Z100" i="21"/>
  <c r="W84" i="21"/>
  <c r="AA100" i="21"/>
  <c r="X84" i="21"/>
  <c r="N84" i="21"/>
  <c r="U100" i="21"/>
  <c r="P84" i="21"/>
  <c r="R84" i="21"/>
  <c r="U84" i="21"/>
  <c r="S84" i="21"/>
  <c r="Q84" i="21"/>
  <c r="I89" i="21"/>
  <c r="I90" i="21"/>
  <c r="O83" i="21"/>
  <c r="O99" i="21" s="1"/>
  <c r="O91" i="21"/>
  <c r="O92" i="21" s="1"/>
  <c r="T83" i="21"/>
  <c r="T99" i="21" s="1"/>
  <c r="T88" i="21"/>
  <c r="T92" i="21" s="1"/>
  <c r="I74" i="21"/>
  <c r="T98" i="21" l="1"/>
  <c r="O98" i="21"/>
  <c r="O84" i="21"/>
  <c r="V100" i="21"/>
  <c r="S100" i="21"/>
  <c r="X100" i="21"/>
  <c r="Q100" i="21"/>
  <c r="T84" i="21"/>
  <c r="I91" i="21"/>
  <c r="I88" i="21"/>
  <c r="I92" i="21"/>
  <c r="W100" i="21" l="1"/>
  <c r="R100" i="21"/>
  <c r="J16" i="21"/>
  <c r="J33" i="21" l="1"/>
  <c r="J57" i="21"/>
  <c r="J97" i="21" s="1"/>
  <c r="J83" i="21" l="1"/>
  <c r="J66" i="21"/>
  <c r="J99" i="21" l="1"/>
  <c r="L100" i="21" s="1"/>
  <c r="J98" i="21"/>
  <c r="J84" i="21"/>
  <c r="K57" i="21"/>
  <c r="K97" i="21" s="1"/>
  <c r="K33" i="21"/>
  <c r="J101" i="21" l="1"/>
  <c r="K83" i="21"/>
  <c r="K66" i="21"/>
  <c r="K99" i="21" l="1"/>
  <c r="K98" i="21"/>
  <c r="K84" i="21"/>
  <c r="L57" i="21"/>
  <c r="L97" i="21" s="1"/>
  <c r="L33" i="21"/>
  <c r="K101" i="21" l="1"/>
  <c r="L83" i="21"/>
  <c r="L66" i="21"/>
  <c r="L99" i="21" l="1"/>
  <c r="L98" i="21"/>
  <c r="L84" i="21"/>
  <c r="M57" i="21"/>
  <c r="M97" i="21" s="1"/>
  <c r="M33" i="21"/>
  <c r="L101" i="21" l="1"/>
  <c r="M66" i="21"/>
  <c r="N57" i="21"/>
  <c r="N97" i="21" s="1"/>
  <c r="N33" i="21"/>
  <c r="M83" i="21" l="1"/>
  <c r="N66" i="21"/>
  <c r="T100" i="21" l="1"/>
  <c r="M99" i="21"/>
  <c r="M98" i="21"/>
  <c r="M84" i="21"/>
  <c r="I84" i="21" s="1"/>
  <c r="O57" i="21"/>
  <c r="O97" i="21" s="1"/>
  <c r="O33" i="21"/>
  <c r="M100" i="21" l="1"/>
  <c r="M101" i="21" s="1"/>
  <c r="N100" i="21"/>
  <c r="N101" i="21" s="1"/>
  <c r="O100" i="21"/>
  <c r="P100" i="21"/>
  <c r="I99" i="21"/>
  <c r="O66" i="21"/>
  <c r="I100" i="21" l="1"/>
  <c r="O101" i="21"/>
  <c r="P57" i="21"/>
  <c r="P97" i="21" s="1"/>
  <c r="P33" i="21"/>
  <c r="P66" i="21" l="1"/>
  <c r="P101" i="21" l="1"/>
  <c r="Q57" i="21"/>
  <c r="Q97" i="21" s="1"/>
  <c r="I97" i="21" s="1"/>
  <c r="Q33" i="21"/>
  <c r="Q66" i="21" l="1"/>
  <c r="Q101" i="21" l="1"/>
  <c r="R33" i="21"/>
  <c r="S16" i="21" l="1"/>
  <c r="R66" i="21" l="1"/>
  <c r="S33" i="21"/>
  <c r="R101" i="21" l="1"/>
  <c r="S66" i="21"/>
  <c r="T16" i="21"/>
  <c r="S101" i="21" l="1"/>
  <c r="T33" i="21"/>
  <c r="U16" i="21" l="1"/>
  <c r="T66" i="21"/>
  <c r="T101" i="21" l="1"/>
  <c r="U33" i="21"/>
  <c r="V16" i="21"/>
  <c r="U66" i="21" l="1"/>
  <c r="U101" i="21" l="1"/>
  <c r="V33" i="21"/>
  <c r="V66" i="21"/>
  <c r="W16" i="21"/>
  <c r="V101" i="21" l="1"/>
  <c r="W33" i="21"/>
  <c r="W66" i="21"/>
  <c r="X16" i="21"/>
  <c r="W101" i="21" l="1"/>
  <c r="X33" i="21"/>
  <c r="X66" i="21"/>
  <c r="Y16" i="21"/>
  <c r="X101" i="21" l="1"/>
  <c r="Z16" i="21"/>
  <c r="Y33" i="21" l="1"/>
  <c r="Y66" i="21" l="1"/>
  <c r="Z33" i="21"/>
  <c r="Z66" i="21"/>
  <c r="AA16" i="21"/>
  <c r="Y101" i="21" l="1"/>
  <c r="Z101" i="21"/>
  <c r="AA33" i="21"/>
  <c r="AB16" i="21"/>
  <c r="AA66" i="21" l="1"/>
  <c r="AB33" i="21"/>
  <c r="AC16" i="21"/>
  <c r="AA101" i="21" l="1"/>
  <c r="AB66" i="21"/>
  <c r="AB101" i="21" l="1"/>
  <c r="AC33" i="21"/>
  <c r="AC66" i="21"/>
  <c r="AC101" i="21" l="1"/>
  <c r="AD16" i="21"/>
  <c r="AD33" i="21" l="1"/>
  <c r="AE16" i="21" l="1"/>
  <c r="AD66" i="21" l="1"/>
  <c r="AE33" i="21"/>
  <c r="AF16" i="21"/>
  <c r="AD101" i="21" l="1"/>
  <c r="AE66" i="21"/>
  <c r="AE101" i="21" l="1"/>
  <c r="AF33" i="21"/>
  <c r="AG16" i="21"/>
  <c r="I81" i="21" l="1"/>
  <c r="I80" i="21"/>
  <c r="I82" i="21"/>
  <c r="AF66" i="21" l="1"/>
  <c r="AG33" i="21"/>
  <c r="AG66" i="21"/>
  <c r="AH101" i="21" l="1"/>
  <c r="AF101" i="21"/>
  <c r="I98" i="21"/>
  <c r="I79" i="21"/>
  <c r="I83" i="21"/>
  <c r="I56" i="21"/>
  <c r="I54" i="21"/>
  <c r="I55" i="21"/>
  <c r="I53" i="21"/>
  <c r="AG101" i="21" l="1"/>
  <c r="I101" i="21" s="1"/>
  <c r="I29" i="21"/>
  <c r="I63" i="21"/>
  <c r="I30" i="21"/>
  <c r="I64" i="21"/>
  <c r="I31" i="21"/>
  <c r="I65" i="21"/>
  <c r="I32" i="21"/>
  <c r="I66" i="21" l="1"/>
  <c r="I57" i="21"/>
  <c r="I102" i="21" s="1"/>
  <c r="I103" i="21" s="1"/>
  <c r="I33" i="21"/>
  <c r="I62" i="2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www.financial-modelling-videos.de</author>
  </authors>
  <commentList>
    <comment ref="H5" authorId="0" shapeId="0" xr:uid="{00000000-0006-0000-0200-000001000000}">
      <text>
        <r>
          <rPr>
            <b/>
            <sz val="8"/>
            <color indexed="81"/>
            <rFont val="Tahoma"/>
            <family val="2"/>
          </rPr>
          <t>www.financial-modelling-videos.de</t>
        </r>
        <r>
          <rPr>
            <sz val="8"/>
            <color indexed="81"/>
            <rFont val="Tahoma"/>
            <family val="2"/>
          </rPr>
          <t xml:space="preserve">
Brutto-Bezug Arbeitnehmer, d.h. ohne Lohnnebenkosten/Sozialversicherungsbeiträge
eingeben. Nur Basisgehalt (d.h. 12 Monatsgehälter). 13. Lohn-/Gehaltszahlung wird 
(bei Aktivierung) automatisch im Dezember jeden Jahres berücksichtigt!
</t>
        </r>
      </text>
    </comment>
    <comment ref="C6" authorId="0" shapeId="0" xr:uid="{00000000-0006-0000-0200-000002000000}">
      <text>
        <r>
          <rPr>
            <b/>
            <sz val="8"/>
            <color indexed="81"/>
            <rFont val="Tahoma"/>
            <family val="2"/>
          </rPr>
          <t>www.financial-modelling-videos.de</t>
        </r>
        <r>
          <rPr>
            <sz val="8"/>
            <color indexed="81"/>
            <rFont val="Tahoma"/>
            <family val="2"/>
          </rPr>
          <t xml:space="preserve">
Die hier eingegebene Bezeichnung wird ohne weiteren Anpassungsbedarf im gesamten Finanzmodell verwendet.</t>
        </r>
      </text>
    </comment>
    <comment ref="F6" authorId="1" shapeId="0" xr:uid="{00000000-0006-0000-0200-000003000000}">
      <text>
        <r>
          <rPr>
            <b/>
            <sz val="8"/>
            <color indexed="81"/>
            <rFont val="Tahoma"/>
            <family val="2"/>
          </rPr>
          <t>www.financial-modelling-videos.de:</t>
        </r>
        <r>
          <rPr>
            <sz val="8"/>
            <color indexed="81"/>
            <rFont val="Tahoma"/>
            <family val="2"/>
          </rPr>
          <t xml:space="preserve">
z.B. für Urlaubsgeld, Weihnachtsgeld etc.
Wahlmöglichkeiten:  nein, voll, anteilig
Sonderzahlung ist lohnnebenkostenpflichtig,
sofern voll od. anteilig ausgewählt wird!
Einstellung der Liquiditätswirksamkeit (Monat)
wird weiter unten vorgenommen.</t>
        </r>
      </text>
    </comment>
    <comment ref="C7" authorId="0" shapeId="0" xr:uid="{00000000-0006-0000-0200-000004000000}">
      <text>
        <r>
          <rPr>
            <b/>
            <sz val="8"/>
            <color indexed="81"/>
            <rFont val="Tahoma"/>
            <family val="2"/>
          </rPr>
          <t>www.financial-modelling-videos.de</t>
        </r>
        <r>
          <rPr>
            <sz val="8"/>
            <color indexed="81"/>
            <rFont val="Tahoma"/>
            <family val="2"/>
          </rPr>
          <t xml:space="preserve">
Die hier eingegebene Bezeichnung wird ohne weiteren Anpassungsbedarf im gesamten Finanzmodell verwendet.</t>
        </r>
      </text>
    </comment>
    <comment ref="C8" authorId="0" shapeId="0" xr:uid="{00000000-0006-0000-0200-000005000000}">
      <text>
        <r>
          <rPr>
            <b/>
            <sz val="8"/>
            <color indexed="81"/>
            <rFont val="Tahoma"/>
            <family val="2"/>
          </rPr>
          <t>www.financial-modelling-videos.de</t>
        </r>
        <r>
          <rPr>
            <sz val="8"/>
            <color indexed="81"/>
            <rFont val="Tahoma"/>
            <family val="2"/>
          </rPr>
          <t xml:space="preserve">
Die hier eingegebene Bezeichnung wird ohne weiteren Anpassungsbedarf im gesamten Finanzmodell verwendet.</t>
        </r>
      </text>
    </comment>
    <comment ref="C9" authorId="0" shapeId="0" xr:uid="{00000000-0006-0000-0200-000006000000}">
      <text>
        <r>
          <rPr>
            <b/>
            <sz val="8"/>
            <color indexed="81"/>
            <rFont val="Tahoma"/>
            <family val="2"/>
          </rPr>
          <t>www.financial-modelling-videos.de</t>
        </r>
        <r>
          <rPr>
            <sz val="8"/>
            <color indexed="81"/>
            <rFont val="Tahoma"/>
            <family val="2"/>
          </rPr>
          <t xml:space="preserve">
Die hier eingegebene Bezeichnung wird ohne weiteren Anpassungsbedarf im gesamten Finanzmodell verwendet.</t>
        </r>
      </text>
    </comment>
    <comment ref="C10" authorId="0" shapeId="0" xr:uid="{00000000-0006-0000-0200-000007000000}">
      <text>
        <r>
          <rPr>
            <b/>
            <sz val="8"/>
            <color indexed="81"/>
            <rFont val="Tahoma"/>
            <family val="2"/>
          </rPr>
          <t>www.financial-modelling-videos.de</t>
        </r>
        <r>
          <rPr>
            <sz val="8"/>
            <color indexed="81"/>
            <rFont val="Tahoma"/>
            <family val="2"/>
          </rPr>
          <t xml:space="preserve">
Die hier eingegebene Bezeichnung wird ohne weiteren Anpassungsbedarf im gesamten Finanzmodell verwendet.</t>
        </r>
      </text>
    </comment>
    <comment ref="G13" authorId="1" shapeId="0" xr:uid="{00000000-0006-0000-0200-000008000000}">
      <text>
        <r>
          <rPr>
            <b/>
            <sz val="8"/>
            <color indexed="81"/>
            <rFont val="Tahoma"/>
            <family val="2"/>
          </rPr>
          <t>www.financial-modelling-videos.de:</t>
        </r>
        <r>
          <rPr>
            <sz val="8"/>
            <color indexed="81"/>
            <rFont val="Tahoma"/>
            <family val="2"/>
          </rPr>
          <t xml:space="preserve">
Zelle nicht löschen !
</t>
        </r>
      </text>
    </comment>
    <comment ref="G21" authorId="1" shapeId="0" xr:uid="{00000000-0006-0000-0200-000009000000}">
      <text>
        <r>
          <rPr>
            <b/>
            <sz val="8"/>
            <color indexed="81"/>
            <rFont val="Tahoma"/>
            <family val="2"/>
          </rPr>
          <t>www.financial-modelling-videos.de:</t>
        </r>
        <r>
          <rPr>
            <sz val="8"/>
            <color indexed="81"/>
            <rFont val="Tahoma"/>
            <family val="2"/>
          </rPr>
          <t xml:space="preserve">
Ausnahme Bundesland Sachsen:
Zum 1.Juli 1996 wurde zum Ausgleich der Arbeitgeberbelastungen der "Buß- und Bettag" abgeschafft. Da in Sachsen weiterhin am "Buß- und Bettag" nicht gearbeitet wird, werden die Kosten für diesen Feiertag auf die Arbeitnehmer weitergegeben. Von dem Gesamtbeitrag zur Pflegeversicherung von 3,05% übernimmt der Arbeitgeber 1,025%, der Arbeitnehmer trägt ab 2019 davon 2,025%.
</t>
        </r>
      </text>
    </comment>
    <comment ref="F25" authorId="1" shapeId="0" xr:uid="{00000000-0006-0000-0200-00000A000000}">
      <text>
        <r>
          <rPr>
            <b/>
            <sz val="8"/>
            <color indexed="81"/>
            <rFont val="Segoe UI"/>
            <family val="2"/>
          </rPr>
          <t>www.financial-modelling-videos.de:</t>
        </r>
        <r>
          <rPr>
            <sz val="8"/>
            <color indexed="81"/>
            <rFont val="Segoe UI"/>
            <family val="2"/>
          </rPr>
          <t xml:space="preserve">
=&gt; inkl. Zusatzbeitrag KV (Hälfte von 1,1%)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www.financial-modelling-videos.de</author>
  </authors>
  <commentList>
    <comment ref="E11" authorId="0" shapeId="0" xr:uid="{00000000-0006-0000-0300-000001000000}">
      <text>
        <r>
          <rPr>
            <sz val="8"/>
            <color indexed="81"/>
            <rFont val="Tahoma"/>
            <family val="2"/>
          </rPr>
          <t xml:space="preserve">Hier kann gewählt werden, wie für den entsprechenden Mitarbeiter 
(bwz. Stelle) Lohnnebenkosten kalkuliert werden sollen:
0 = Keine
1 = Detailliert (mit Bemessungsgrenzen etc.)
2 = Pauschaliert (%-Satz gem. Blatt "Annahmen")
</t>
        </r>
      </text>
    </comment>
    <comment ref="E12" authorId="0" shapeId="0" xr:uid="{00000000-0006-0000-0300-000002000000}">
      <text>
        <r>
          <rPr>
            <sz val="8"/>
            <color indexed="81"/>
            <rFont val="Tahoma"/>
            <family val="2"/>
          </rPr>
          <t>Berechnung der Lohnnebenkosten:
0 = Keine
1 = Detailliert (mit Bemessungsgrenzen etc.)
2 = Pauschaliert (%-Satz gem. Blatt "Annahmen")</t>
        </r>
      </text>
    </comment>
    <comment ref="E13" authorId="0" shapeId="0" xr:uid="{00000000-0006-0000-0300-000003000000}">
      <text>
        <r>
          <rPr>
            <sz val="8"/>
            <color indexed="81"/>
            <rFont val="Tahoma"/>
            <family val="2"/>
          </rPr>
          <t>Berechnung der Lohnnebenkosten:
0 = Keine
1 = Detailliert (mit Bemessungsgrenzen etc.)
2 = Pauschaliert (%-Satz gem. Blatt "Annahmen")</t>
        </r>
      </text>
    </comment>
    <comment ref="E14" authorId="0" shapeId="0" xr:uid="{00000000-0006-0000-0300-000004000000}">
      <text>
        <r>
          <rPr>
            <sz val="8"/>
            <color indexed="81"/>
            <rFont val="Tahoma"/>
            <family val="2"/>
          </rPr>
          <t>Berechnung der Lohnnebenkosten:
0 = Keine
1 = Detailliert (mit Bemessungsgrenzen etc.)
2 = Pauschaliert (%-Satz gem. Blatt "Annahmen")</t>
        </r>
      </text>
    </comment>
    <comment ref="E15" authorId="0" shapeId="0" xr:uid="{00000000-0006-0000-0300-000005000000}">
      <text>
        <r>
          <rPr>
            <sz val="8"/>
            <color indexed="81"/>
            <rFont val="Tahoma"/>
            <family val="2"/>
          </rPr>
          <t>Berechnung der Lohnnebenkosten:
0 = Keine
1 = Detailliert (mit Bemessungsgrenzen etc.)
2 = Pauschaliert (%-Satz gem. Blatt "Annahmen")</t>
        </r>
      </text>
    </comment>
    <comment ref="F36" authorId="1" shapeId="0" xr:uid="{00000000-0006-0000-0300-000006000000}">
      <text>
        <r>
          <rPr>
            <b/>
            <sz val="8"/>
            <color indexed="81"/>
            <rFont val="Segoe UI"/>
            <family val="2"/>
          </rPr>
          <t>www.financial-modelling-videos.de:</t>
        </r>
        <r>
          <rPr>
            <sz val="8"/>
            <color indexed="81"/>
            <rFont val="Segoe UI"/>
            <family val="2"/>
          </rPr>
          <t xml:space="preserve">
Arbeitsausfall in % eintragen:
=&gt; 100% = "Kurzarbeit Null"
=&gt; 0%     =  Normale Stunden (keine Kurzarbeit)
</t>
        </r>
      </text>
    </comment>
    <comment ref="E37" authorId="1" shapeId="0" xr:uid="{00000000-0006-0000-0300-000007000000}">
      <text>
        <r>
          <rPr>
            <b/>
            <sz val="8"/>
            <color indexed="81"/>
            <rFont val="Segoe UI"/>
            <family val="2"/>
          </rPr>
          <t>www.financial-modelling-videos.de:</t>
        </r>
        <r>
          <rPr>
            <sz val="8"/>
            <color indexed="81"/>
            <rFont val="Segoe UI"/>
            <family val="2"/>
          </rPr>
          <t xml:space="preserve">
Wichtige Kontroll- bzw. Hinweiszelle
(nicht löschen)</t>
        </r>
      </text>
    </comment>
    <comment ref="E38" authorId="1" shapeId="0" xr:uid="{00000000-0006-0000-0300-000008000000}">
      <text>
        <r>
          <rPr>
            <b/>
            <sz val="8"/>
            <color indexed="81"/>
            <rFont val="Segoe UI"/>
            <family val="2"/>
          </rPr>
          <t>www.financial-modelling-videos.de:</t>
        </r>
        <r>
          <rPr>
            <sz val="8"/>
            <color indexed="81"/>
            <rFont val="Segoe UI"/>
            <family val="2"/>
          </rPr>
          <t xml:space="preserve">
Wichtige Kontroll- bzw. Hinweiszelle
(nicht löschen)</t>
        </r>
      </text>
    </comment>
    <comment ref="E39" authorId="1" shapeId="0" xr:uid="{00000000-0006-0000-0300-000009000000}">
      <text>
        <r>
          <rPr>
            <b/>
            <sz val="8"/>
            <color indexed="81"/>
            <rFont val="Segoe UI"/>
            <family val="2"/>
          </rPr>
          <t>www.financial-modelling-videos.de:</t>
        </r>
        <r>
          <rPr>
            <sz val="8"/>
            <color indexed="81"/>
            <rFont val="Segoe UI"/>
            <family val="2"/>
          </rPr>
          <t xml:space="preserve">
Wichtige Kontroll- bzw. Hinweiszelle
(nicht löschen)</t>
        </r>
      </text>
    </comment>
    <comment ref="E40" authorId="1" shapeId="0" xr:uid="{00000000-0006-0000-0300-00000A000000}">
      <text>
        <r>
          <rPr>
            <b/>
            <sz val="8"/>
            <color indexed="81"/>
            <rFont val="Segoe UI"/>
            <family val="2"/>
          </rPr>
          <t>www.financial-modelling-videos.de:</t>
        </r>
        <r>
          <rPr>
            <sz val="8"/>
            <color indexed="81"/>
            <rFont val="Segoe UI"/>
            <family val="2"/>
          </rPr>
          <t xml:space="preserve">
Wichtige Kontroll- bzw. Hinweiszelle
(nicht löschen)</t>
        </r>
      </text>
    </comment>
    <comment ref="H51" authorId="1" shapeId="0" xr:uid="{00000000-0006-0000-0300-00000B000000}">
      <text>
        <r>
          <rPr>
            <b/>
            <sz val="8"/>
            <color indexed="81"/>
            <rFont val="Segoe UI"/>
            <family val="2"/>
          </rPr>
          <t>www.financial-modelling-videos.de:</t>
        </r>
        <r>
          <rPr>
            <sz val="8"/>
            <color indexed="81"/>
            <rFont val="Segoe UI"/>
            <family val="2"/>
          </rPr>
          <t xml:space="preserve">
Einstellbar auf dem Blatt "Annahmen" 
im Abschnitt Personal.
</t>
        </r>
      </text>
    </comment>
    <comment ref="E77" authorId="1" shapeId="0" xr:uid="{00000000-0006-0000-0300-00000C000000}">
      <text>
        <r>
          <rPr>
            <b/>
            <sz val="8"/>
            <color indexed="81"/>
            <rFont val="Segoe UI"/>
            <family val="2"/>
          </rPr>
          <t>www.financial-modelling-videos.de:</t>
        </r>
        <r>
          <rPr>
            <sz val="8"/>
            <color indexed="81"/>
            <rFont val="Segoe UI"/>
            <family val="2"/>
          </rPr>
          <t xml:space="preserve">
gesetzliche Vorgabe (kein Eingabefeld)
</t>
        </r>
      </text>
    </comment>
  </commentList>
</comments>
</file>

<file path=xl/sharedStrings.xml><?xml version="1.0" encoding="utf-8"?>
<sst xmlns="http://schemas.openxmlformats.org/spreadsheetml/2006/main" count="370" uniqueCount="288">
  <si>
    <t>Million</t>
  </si>
  <si>
    <t>▼</t>
  </si>
  <si>
    <t>Name</t>
  </si>
  <si>
    <t>Zellformatvorlagen</t>
  </si>
  <si>
    <t>Individuelle Zellformatierungen</t>
  </si>
  <si>
    <t>Einheit</t>
  </si>
  <si>
    <t>EUR</t>
  </si>
  <si>
    <t>Annahme</t>
  </si>
  <si>
    <t>Bezeichnung_Eingabe</t>
  </si>
  <si>
    <t>Technische_Eingabe</t>
  </si>
  <si>
    <t>Leere_Zelle</t>
  </si>
  <si>
    <t>Symbole</t>
  </si>
  <si>
    <t>×</t>
  </si>
  <si>
    <t>◄</t>
  </si>
  <si>
    <t>vw</t>
  </si>
  <si>
    <t>tu</t>
  </si>
  <si>
    <t>►</t>
  </si>
  <si>
    <t>Konstanten</t>
  </si>
  <si>
    <t>Tage im Jahr</t>
  </si>
  <si>
    <t>Monate pro Quartal</t>
  </si>
  <si>
    <t>Quartale pro Jahr</t>
  </si>
  <si>
    <t>Rundungstoleranz</t>
  </si>
  <si>
    <t>Tausend</t>
  </si>
  <si>
    <t>GanzkleineZahl</t>
  </si>
  <si>
    <t>Zeile_Schlussbilanz</t>
  </si>
  <si>
    <t>Zeile_Summe</t>
  </si>
  <si>
    <t>Zeile_Zwischensumme</t>
  </si>
  <si>
    <t>Zeile_Abgrenzung</t>
  </si>
  <si>
    <t>Zeilen Formatierungen</t>
  </si>
  <si>
    <t>Referenz_OffSheet</t>
  </si>
  <si>
    <t>Referenz_InSheet</t>
  </si>
  <si>
    <t>Tage_Jahr</t>
  </si>
  <si>
    <t>Monate pro Jahr</t>
  </si>
  <si>
    <t>Monate_Jahr</t>
  </si>
  <si>
    <t>Quartale_Jahr</t>
  </si>
  <si>
    <t>Monate_Quartal</t>
  </si>
  <si>
    <t>Milliarde</t>
  </si>
  <si>
    <t>Pfeil nach unten aktiviert</t>
  </si>
  <si>
    <t>Pfeil nach unten nicht aktiviert</t>
  </si>
  <si>
    <t>Pfeil nach links</t>
  </si>
  <si>
    <t>Pfeil nach rechts</t>
  </si>
  <si>
    <t>Pfeile horizontal aktiviert</t>
  </si>
  <si>
    <t>Pfeile horizontal nicht aktiviert</t>
  </si>
  <si>
    <t>Pf_li</t>
  </si>
  <si>
    <t>Pf_re</t>
  </si>
  <si>
    <t>Pf_hor_ja</t>
  </si>
  <si>
    <t>Pf_hor_nein</t>
  </si>
  <si>
    <t>Pf_unt_ja</t>
  </si>
  <si>
    <t>Pf_unt_nein</t>
  </si>
  <si>
    <t>Status_In_Arbeit</t>
  </si>
  <si>
    <t>Status_In_Ordnung</t>
  </si>
  <si>
    <t>Status_Pruefen</t>
  </si>
  <si>
    <t>Hyperlink</t>
  </si>
  <si>
    <t>Ueb1</t>
  </si>
  <si>
    <t>Blattüberschriften</t>
  </si>
  <si>
    <t>Ueb2</t>
  </si>
  <si>
    <t>Ueb3</t>
  </si>
  <si>
    <t>Ueb4</t>
  </si>
  <si>
    <t>Tabellen_Ueb</t>
  </si>
  <si>
    <t>Tabellen Überschrift</t>
  </si>
  <si>
    <t xml:space="preserve"> mit bedingter Formatierung =&gt; Kopie erforderlich</t>
  </si>
  <si>
    <t>In Ordnung</t>
  </si>
  <si>
    <t>In Arbeit</t>
  </si>
  <si>
    <t>Prüfen</t>
  </si>
  <si>
    <t>Annahmen</t>
  </si>
  <si>
    <t>Blattüberschrift 1</t>
  </si>
  <si>
    <t>Blattüberschrift 2</t>
  </si>
  <si>
    <t>Blattüberschrift 3</t>
  </si>
  <si>
    <t>Bezeichnung</t>
  </si>
  <si>
    <t>Blatt_1</t>
  </si>
  <si>
    <t>Blatt_2</t>
  </si>
  <si>
    <t>Blatt_3</t>
  </si>
  <si>
    <t>Überschrift 1</t>
  </si>
  <si>
    <t>Überschrift 2</t>
  </si>
  <si>
    <t>Überschrift 3</t>
  </si>
  <si>
    <t>Überschrift 4</t>
  </si>
  <si>
    <t>Hyperlink-Text</t>
  </si>
  <si>
    <t>Schalter_DEU</t>
  </si>
  <si>
    <t>Schalter_ENG</t>
  </si>
  <si>
    <t>Kontr_DEU</t>
  </si>
  <si>
    <t>Kontr_ENG</t>
  </si>
  <si>
    <t>Zeile_Spalten-Summe</t>
  </si>
  <si>
    <t>Quotient</t>
  </si>
  <si>
    <t>mit bedingter Formatierung =&gt; Kopie erforderlich</t>
  </si>
  <si>
    <t>Rund_Tol</t>
  </si>
  <si>
    <t>Kommentar</t>
  </si>
  <si>
    <t>Kommentarfeld</t>
  </si>
  <si>
    <t>Datum</t>
  </si>
  <si>
    <t>Ganz kleine Zahl</t>
  </si>
  <si>
    <t>Abschnittsüberschriften / Gliederung</t>
  </si>
  <si>
    <t>Periodizität</t>
  </si>
  <si>
    <t>Monate</t>
  </si>
  <si>
    <t>Jan</t>
  </si>
  <si>
    <t>Feb</t>
  </si>
  <si>
    <t>Mrz</t>
  </si>
  <si>
    <t>Apr</t>
  </si>
  <si>
    <t>Mai</t>
  </si>
  <si>
    <t>Jun</t>
  </si>
  <si>
    <t>Jul</t>
  </si>
  <si>
    <t>Aug</t>
  </si>
  <si>
    <t>Sep</t>
  </si>
  <si>
    <t>Okt</t>
  </si>
  <si>
    <t>Nov</t>
  </si>
  <si>
    <t>Dez</t>
  </si>
  <si>
    <t>Schalter</t>
  </si>
  <si>
    <t>Start der Periode</t>
  </si>
  <si>
    <t>Ende der Periode</t>
  </si>
  <si>
    <t>Start</t>
  </si>
  <si>
    <t>Ende</t>
  </si>
  <si>
    <t>Kalenderjahr</t>
  </si>
  <si>
    <t>Jahr</t>
  </si>
  <si>
    <t>Zahl</t>
  </si>
  <si>
    <t>Quartale</t>
  </si>
  <si>
    <t>Halbjahre</t>
  </si>
  <si>
    <t>Jahre</t>
  </si>
  <si>
    <t>%</t>
  </si>
  <si>
    <t>1=Yes , 0=No</t>
  </si>
  <si>
    <t>1=Ja , 0=Nein</t>
  </si>
  <si>
    <t xml:space="preserve"> mit Datenüberprüfung/Gültigkeit =&gt; Kopie erforderlich</t>
  </si>
  <si>
    <t>Aktiv</t>
  </si>
  <si>
    <t>Schalter_JA-NEIN  (keine Zellformatvorlage)</t>
  </si>
  <si>
    <t>Schalter_YES-NO  (keine Zellformatvorlage)</t>
  </si>
  <si>
    <t>Schalter aktiv/inaktiv  (keine Zellformatvorlage)</t>
  </si>
  <si>
    <t>Auswahl</t>
  </si>
  <si>
    <t>Zahl_Prozent (Basisformatierung)</t>
  </si>
  <si>
    <t>Zahl_Standard (Basisformatierung)</t>
  </si>
  <si>
    <t xml:space="preserve"> i.d.R. anschließend mit weiterer Zellformatvorlage wie Annahme, InSheet, OffSheet etc.</t>
  </si>
  <si>
    <t>Formatierungen, Konstanten &amp; Symbole</t>
  </si>
  <si>
    <t>Externer_Link</t>
  </si>
  <si>
    <t>Flag (Standard)</t>
  </si>
  <si>
    <t>Kontrollen, Schalter &amp; Sonstiges</t>
  </si>
  <si>
    <t>Positiv</t>
  </si>
  <si>
    <t>Null</t>
  </si>
  <si>
    <t>Negativ</t>
  </si>
  <si>
    <t>Konstanten, Symbole &amp; Auswahltabellen</t>
  </si>
  <si>
    <t>Auswahltabellen</t>
  </si>
  <si>
    <r>
      <t xml:space="preserve">  </t>
    </r>
    <r>
      <rPr>
        <u/>
        <sz val="10"/>
        <color theme="1"/>
        <rFont val="Arial"/>
        <family val="2"/>
      </rPr>
      <t>Bsp.</t>
    </r>
    <r>
      <rPr>
        <sz val="10"/>
        <color theme="1"/>
        <rFont val="Arial"/>
        <family val="2"/>
      </rPr>
      <t xml:space="preserve"> Pfeil nach unten (aktiviert, falls Zelle darüber =1)</t>
    </r>
  </si>
  <si>
    <r>
      <t xml:space="preserve">     (</t>
    </r>
    <r>
      <rPr>
        <sz val="10"/>
        <color theme="1"/>
        <rFont val="Arial"/>
        <family val="2"/>
      </rPr>
      <t>aktiviert, falls Zelle darüber =1)</t>
    </r>
  </si>
  <si>
    <t>1.</t>
  </si>
  <si>
    <t>Email:</t>
  </si>
  <si>
    <t>www.financial-modelling-videos.de</t>
  </si>
  <si>
    <t>Profil und Kontakt</t>
  </si>
  <si>
    <t>Webseite:</t>
  </si>
  <si>
    <t>Annuität</t>
  </si>
  <si>
    <t>Tilgungsdarlehen</t>
  </si>
  <si>
    <t>Tilgungsplan</t>
  </si>
  <si>
    <t>Rückzahlungsmethoden</t>
  </si>
  <si>
    <t>Rückzahlungsmethode</t>
  </si>
  <si>
    <t>Hinw_DEU</t>
  </si>
  <si>
    <t>Hinw_ENG</t>
  </si>
  <si>
    <t>Planungszeitraum</t>
  </si>
  <si>
    <t>Personalplanung</t>
  </si>
  <si>
    <t>Löhne &amp; Gehälter</t>
  </si>
  <si>
    <t>Lohn/Gehalt</t>
  </si>
  <si>
    <t>Steigerung p.a.</t>
  </si>
  <si>
    <t>Soziale Abgaben (Lohnnebenkosten)</t>
  </si>
  <si>
    <t>Beitragssatz Rentenversicherung (RV)</t>
  </si>
  <si>
    <t>Beitragssatz Arbeitslosenversicherung (AV)</t>
  </si>
  <si>
    <t>Beitragsbemessungsgrenze RV+AV p.M.</t>
  </si>
  <si>
    <t>Beitragssatz Krankenversicherung (KV)</t>
  </si>
  <si>
    <t>Beitragssatz Pflegeversicherung (PV)</t>
  </si>
  <si>
    <t>Beitragsbemessungsgrenze KV+PV p.M.</t>
  </si>
  <si>
    <t>Beitragssatz Arbeitgeber RV+AV</t>
  </si>
  <si>
    <t>Beitragssatz Arbeitgeber KV+PV</t>
  </si>
  <si>
    <t>Maximaler Arbeitgeberanteil RV+AV p.M.</t>
  </si>
  <si>
    <t>Maximaler Arbeitgeberanteil KV+PV p.M.</t>
  </si>
  <si>
    <t>Anzahl Mitarbeiter</t>
  </si>
  <si>
    <t>A</t>
  </si>
  <si>
    <t>B</t>
  </si>
  <si>
    <t>Laufender Monat ab Planungsbeginn</t>
  </si>
  <si>
    <t>Personalaufwand u. -kosten</t>
  </si>
  <si>
    <t>Makros müssen aktiviert werden !!!</t>
  </si>
  <si>
    <t xml:space="preserve">Email:  </t>
  </si>
  <si>
    <t xml:space="preserve">Web:  </t>
  </si>
  <si>
    <t>Pauschaler Satz zur Berechnung der Lohnnebenkosten</t>
  </si>
  <si>
    <t>% v. Bruttoverdienst</t>
  </si>
  <si>
    <t>Sprachen</t>
  </si>
  <si>
    <t>Deutsch</t>
  </si>
  <si>
    <t>English</t>
  </si>
  <si>
    <t>Personalaufwand  (Bruttolöhne u. -gehälter)</t>
  </si>
  <si>
    <t>Personalaufwand (Basis)</t>
  </si>
  <si>
    <t>Personalaufwand (13. Lohn-/Gehaltszahlung)</t>
  </si>
  <si>
    <t>13. Zahlung</t>
  </si>
  <si>
    <r>
      <t xml:space="preserve">Detaillierte Berechnung  </t>
    </r>
    <r>
      <rPr>
        <sz val="11"/>
        <rFont val="Arial"/>
        <family val="2"/>
      </rPr>
      <t>(nur in Deutschland anwendbar)</t>
    </r>
  </si>
  <si>
    <r>
      <t xml:space="preserve">Pauschalierte Berechnung  </t>
    </r>
    <r>
      <rPr>
        <sz val="11"/>
        <rFont val="Arial"/>
        <family val="2"/>
      </rPr>
      <t>(z.B. für Minijobs)</t>
    </r>
  </si>
  <si>
    <t xml:space="preserve">  50% AG + 50% AN (unverändert ggüber Vorjahr)</t>
  </si>
  <si>
    <t xml:space="preserve">  50% AG + 50% AN (plus 0,25% für kinderlose Arbeitnehmer über 23 Jahre =&gt; trägt AN alleine)</t>
  </si>
  <si>
    <t>Auswahl Monat</t>
  </si>
  <si>
    <t>wg. Kopie Gültigkeit:</t>
  </si>
  <si>
    <t xml:space="preserve"> nur positive Werte zulässig</t>
  </si>
  <si>
    <t xml:space="preserve"> nur negative Werte zulässig</t>
  </si>
  <si>
    <t>Berechnung LNK</t>
  </si>
  <si>
    <t xml:space="preserve">  Gilt für alte + neue Bundesländer</t>
  </si>
  <si>
    <t>Personal: 13. + 14. Zahlung</t>
  </si>
  <si>
    <t>voll</t>
  </si>
  <si>
    <t>anteilig</t>
  </si>
  <si>
    <t>nein</t>
  </si>
  <si>
    <t>Monat der Liquiditätswirksamkeit der 13. Zahlung</t>
  </si>
  <si>
    <t>Liquiditätswirksamkeit der 13. + 14. Zahlung</t>
  </si>
  <si>
    <t xml:space="preserve">zahlungswirksam im </t>
  </si>
  <si>
    <t>support@fimovi.de</t>
  </si>
  <si>
    <t>Kommentar (2020)</t>
  </si>
  <si>
    <t xml:space="preserve">  50% AG + 50% AN (gesunken von 2,50% in 2019)</t>
  </si>
  <si>
    <t xml:space="preserve">  Für alte Bundesländer (Neue Bundesländer =&gt; 6.450 p.m.)</t>
  </si>
  <si>
    <t>Fimovi GmbH</t>
  </si>
  <si>
    <t>Sandstraße 104</t>
  </si>
  <si>
    <t>40789 Monheim am Rhein</t>
  </si>
  <si>
    <t>Financial Modelling Videos ist ein Angebot der Fimovi GmbH</t>
  </si>
  <si>
    <t>Ein Angebot der Fimovi GmbH</t>
  </si>
  <si>
    <t>Bereich</t>
  </si>
  <si>
    <t xml:space="preserve">     Summe</t>
  </si>
  <si>
    <t>Produktion</t>
  </si>
  <si>
    <t>Max Mustermann</t>
  </si>
  <si>
    <t>Erna Packmeister</t>
  </si>
  <si>
    <t>Freddy Fuhrmann</t>
  </si>
  <si>
    <t>Dropdown auswählen</t>
  </si>
  <si>
    <t>[1=Ja;0=Nein]</t>
  </si>
  <si>
    <t>Kurzarbeit planen?  (Ja / Nein)</t>
  </si>
  <si>
    <t>Kurzarbeit ab (Datum)</t>
  </si>
  <si>
    <t>Dauer der Kurzarbeit  (max. 12 Monate)</t>
  </si>
  <si>
    <t>Flag Kurzarbeit</t>
  </si>
  <si>
    <t>Kurzarbeit</t>
  </si>
  <si>
    <t>Gehalt pro Mitarbeiter/Stelle</t>
  </si>
  <si>
    <t>Stelle / Lackierer</t>
  </si>
  <si>
    <t>Gesamtbelastung Sozialversicherung (inkl. Kurzarbeit)</t>
  </si>
  <si>
    <t>Bruttolohn während der Kurzarbeit</t>
  </si>
  <si>
    <t xml:space="preserve"> Bei „Kurzarbeit null“ (100% eintragen) beträgt der Arbeitsausfall 100 Prozent; Falls keine Kurzarbeit =&gt; 0% eintragen</t>
  </si>
  <si>
    <t>Zusätzlicher Anteil SV des Arbeitgebers</t>
  </si>
  <si>
    <t>Bruttolohn ohne Kurzarbeit</t>
  </si>
  <si>
    <t>Bruttolohn zu zahlen vom Arbeitgeber</t>
  </si>
  <si>
    <t>Hier ohne Arbeitslosenversicherung (AV)</t>
  </si>
  <si>
    <t xml:space="preserve"> des Entgeltausfalls, d.h. der Differenz Brutto ohne und mit Kurzarbeit</t>
  </si>
  <si>
    <t>a)</t>
  </si>
  <si>
    <t>c)</t>
  </si>
  <si>
    <t>b)</t>
  </si>
  <si>
    <t>d)</t>
  </si>
  <si>
    <t>Berechnung hier noch mit Arbeitslosenversicherung (AV)</t>
  </si>
  <si>
    <t>13. Gehalt auch bei Kurzarbeit zahlen?</t>
  </si>
  <si>
    <t>SV-Beiträge (auf Bruttolohn (+ 13. Zahlung) ohne Kurzarbeit)</t>
  </si>
  <si>
    <t>SV-Beiträge (auf Bruttolohn (+ 13. Zahlung) während Kurzarbeit)</t>
  </si>
  <si>
    <t>Liquiditätsbetrachtung</t>
  </si>
  <si>
    <t>13. Lohn-/Gehaltszahlung</t>
  </si>
  <si>
    <t>Sozialversicherungsbeiträge</t>
  </si>
  <si>
    <t>Hinweise</t>
  </si>
  <si>
    <t>im gleichen Monat</t>
  </si>
  <si>
    <t>Erstattung zusätzl. Anteil SV-Beiträge</t>
  </si>
  <si>
    <t>Zusätzl. Anteil SV-Beiträge</t>
  </si>
  <si>
    <t>(abweichend von GuV !)</t>
  </si>
  <si>
    <t xml:space="preserve"> nach Zahlung</t>
  </si>
  <si>
    <r>
      <t xml:space="preserve">Ab 1.03.2020 bis 31.12.2020 gibt es eine befristete </t>
    </r>
    <r>
      <rPr>
        <u/>
        <sz val="10"/>
        <color theme="1"/>
        <rFont val="Arial"/>
        <family val="2"/>
      </rPr>
      <t>vollständige</t>
    </r>
    <r>
      <rPr>
        <sz val="10"/>
        <color theme="1"/>
        <rFont val="Arial"/>
        <family val="2"/>
      </rPr>
      <t xml:space="preserve"> (100%) Erstattung der SV-Beiträge (durch die Bundesagentur für Arbeit, BA)</t>
    </r>
  </si>
  <si>
    <t>Davon werden von der BA erstattet</t>
  </si>
  <si>
    <t xml:space="preserve">  inkl. Zusatzbeitrag KV (Hälfte von 1,10 %)</t>
  </si>
  <si>
    <t>Höhe der Erstattung der SV-Beiträge durch BA</t>
  </si>
  <si>
    <t xml:space="preserve">Kontrolle </t>
  </si>
  <si>
    <t xml:space="preserve">Delta </t>
  </si>
  <si>
    <t>Bruttolohn (inkl. Lohnsteuer)</t>
  </si>
  <si>
    <t>Ein- und Auszahlungen</t>
  </si>
  <si>
    <t>Bei Auswahl "Ja" erfolgt anteilige Auszahlung gem. Umfang der Kurzarbeit des MA/Stelle</t>
  </si>
  <si>
    <t>Eigentlich max. 12 Monate, seit 15. Mai 2020 gem. “Arbeit-von-Morgen-Gesetz” max. 24 Monate bei "außergewöhnlichen Verhältnissen"</t>
  </si>
  <si>
    <t xml:space="preserve"> Netto-Cashflow "Personalkosten"</t>
  </si>
  <si>
    <t>Rechtlicher Hinweis</t>
  </si>
  <si>
    <t>… Kurzarbeit flexibel im EFT PRO integrieren</t>
  </si>
  <si>
    <t>Modellierung von Kurzarbeit bei den Personalkosten</t>
  </si>
  <si>
    <t>Personalkostenplanung</t>
  </si>
  <si>
    <t>mit Planungsmöglichkeit</t>
  </si>
  <si>
    <t>für Kurzarbeit</t>
  </si>
  <si>
    <t>… PDF-Handbuch</t>
  </si>
  <si>
    <t xml:space="preserve"> Features &amp; Funktionen:</t>
  </si>
  <si>
    <t xml:space="preserve">Die Datei, im xlsx-Format, ist kompatibel mit allen Microsoft Excel Versionen ab 2010 (v14.0) für Windows bzw. ab Excel 2016 (v15.0) für Mac. </t>
  </si>
  <si>
    <t>50 Mitarbeiter und 3 Jahre Planungshorizont fertig vorbereitet</t>
  </si>
  <si>
    <t>Planung unterjähriges Ausscheiden oder Eintritt von Mitarbeitern möglich (z.B. bei saisonalen Änderungen)</t>
  </si>
  <si>
    <t>13. Zahlung frei planbar (z.B. für Urlaubs- od. Weihnachtsgeld)</t>
  </si>
  <si>
    <t>3 verschieden Wahlmöglichkeiten zur Ermittlung der Lohnnebenkosten (je Mitarbeiter einstellbar)</t>
  </si>
  <si>
    <t>Detaillierte Berechnung der Sozialversicherungsbeiträge (AV, RV, KV u. PV)</t>
  </si>
  <si>
    <t>Prozentsätze und Beitragsbemessungsgrenzen frei anpassbar (z.B. bei gesetzlichen Änderungen)</t>
  </si>
  <si>
    <t>Eingabemöglichkeit für Lohnsteuer (inkl. SolZ + KiSt) der Mitarbeiter und korrekte liquiditätsmäßige Berücksichtigung im Folgemonat</t>
  </si>
  <si>
    <t>Planung von Kurzarbeit möglich (einfach an-/abschaltbar)</t>
  </si>
  <si>
    <t>Mitarbeiter mit Kurzarbeit und Umfang der Kurzarbeit individuell einstellbar</t>
  </si>
  <si>
    <t>Höhe der Erstattung der SV-Beiträge durch BA frei einstellbar</t>
  </si>
  <si>
    <t>Zusammenfassung der Ergebnisse in separater Übersicht</t>
  </si>
  <si>
    <t>Umfangreiche Anleitung und freie Anpassbarkeit der Excel-Datei</t>
  </si>
  <si>
    <t xml:space="preserve">  1. Möglichkeiten u. Funktionen</t>
  </si>
  <si>
    <t xml:space="preserve"> 2. Kompatibilität</t>
  </si>
  <si>
    <t xml:space="preserve">      Excel für Windows &amp; Excel für Mac</t>
  </si>
  <si>
    <t>ü</t>
  </si>
  <si>
    <t>Copyright by Fimovi GmbH</t>
  </si>
  <si>
    <t>www.fimovi.de</t>
  </si>
  <si>
    <t>Ein Tutorial der Fimovi GmbH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</si>
</sst>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9">
    <numFmt numFmtId="164" formatCode="_(* #,##0.00_);_(* \(#,##0.00\);_(* &quot;-&quot;??_);_(@_)"/>
    <numFmt numFmtId="165" formatCode="_(* #,##0_);_(* \(#,##0\);_(* &quot;-&quot;_);_(@_)"/>
    <numFmt numFmtId="166" formatCode="_(&quot;€&quot;* #,##0_);_(&quot;€&quot;* \(#,##0\);_(&quot;€&quot;* &quot;-&quot;_);_(@_)"/>
    <numFmt numFmtId="167" formatCode="_(&quot;€&quot;* #,##0.00_);_(&quot;€&quot;* \(#,##0.00\);_(&quot;€&quot;* &quot;-&quot;??_);_(@_)"/>
    <numFmt numFmtId="168" formatCode="_(* #,##0_);_(* \(#,##0\);_(* &quot;-&quot;??_);_(@_)"/>
    <numFmt numFmtId="169" formatCode="#,##0_-;\ \(#,##0\);_-* &quot;-&quot;??;_-@_-"/>
    <numFmt numFmtId="170" formatCode="&quot;Fail&quot;;&quot;Fail&quot;;&quot;Ok&quot;"/>
    <numFmt numFmtId="171" formatCode="&quot;Fehler&quot;;&quot;Fehler&quot;;&quot;Ok&quot;"/>
    <numFmt numFmtId="172" formatCode="&quot;An&quot;;&quot;An&quot;;&quot;Aus&quot;"/>
    <numFmt numFmtId="173" formatCode="_(* #,##0.0\x_);_(* \(#,##0.0\x\);_(* &quot;-&quot;??_);_(@_)"/>
    <numFmt numFmtId="174" formatCode="&quot;On&quot;;&quot;On&quot;;&quot;Off&quot;"/>
    <numFmt numFmtId="175" formatCode="_(* #,##0.00%_);_(* \(#,##0.00%\);_(* &quot;-&quot;??_);_(@_)"/>
    <numFmt numFmtId="176" formatCode="[$-407]d/\ mmm/\ yy;@"/>
    <numFmt numFmtId="177" formatCode="_(* #,##0%_);_(* \(#,##0%\);_(* &quot;-&quot;??_);_(@_)"/>
    <numFmt numFmtId="178" formatCode="&quot;$&quot;#,##0;[Red]\-&quot;$&quot;#,##0"/>
    <numFmt numFmtId="179" formatCode="_(* #,##0.0%_);_(* \(#,##0.0%\);_(* &quot;-&quot;??_);_(@_)"/>
    <numFmt numFmtId="180" formatCode="&quot;Yes&quot;;;&quot;No&quot;"/>
    <numFmt numFmtId="181" formatCode="&quot;Ja&quot;;;&quot;Nein&quot;"/>
    <numFmt numFmtId="182" formatCode="_(* #,##0_);_(* \(#,##0\);_(* &quot;&quot;??_);_(@_)"/>
    <numFmt numFmtId="183" formatCode="_(* #,##0.0_);_(* \(#,##0.0\);_(* &quot;-&quot;??_);_(@_)"/>
    <numFmt numFmtId="184" formatCode="&quot;Hinweis&quot;;&quot;Hinweis&quot;;&quot;Ok&quot;"/>
    <numFmt numFmtId="185" formatCode="&quot;Alert&quot;;&quot;Alert&quot;;&quot;Ok&quot;"/>
    <numFmt numFmtId="186" formatCode="#,##0.0"/>
    <numFmt numFmtId="187" formatCode="&quot;Monat&quot;\ 0"/>
    <numFmt numFmtId="188" formatCode="&quot;Fehler&quot;;;&quot;Ok&quot;"/>
    <numFmt numFmtId="189" formatCode="&quot;Ja&quot;;&quot;Ja&quot;;&quot;Nein&quot;"/>
    <numFmt numFmtId="190" formatCode="0\ &quot;Monate&quot;"/>
    <numFmt numFmtId="191" formatCode="0\ &quot;Monat(e)&quot;"/>
    <numFmt numFmtId="192" formatCode="_(* #,##0.000_);_(* \(#,##0.000\);_(* &quot;-&quot;??_);_(@_)"/>
  </numFmts>
  <fonts count="92">
    <font>
      <sz val="10"/>
      <color theme="1"/>
      <name val="Arial"/>
      <family val="2"/>
    </font>
    <font>
      <sz val="11"/>
      <color theme="1"/>
      <name val="Calibri"/>
      <family val="2"/>
      <scheme val="minor"/>
    </font>
    <font>
      <sz val="18"/>
      <name val="Arial"/>
      <family val="2"/>
    </font>
    <font>
      <b/>
      <sz val="11"/>
      <name val="Arial"/>
      <family val="2"/>
    </font>
    <font>
      <sz val="10"/>
      <color theme="1" tint="0.34998626667073579"/>
      <name val="Arial"/>
      <family val="2"/>
    </font>
    <font>
      <sz val="10"/>
      <name val="Arial"/>
      <family val="2"/>
    </font>
    <font>
      <sz val="10"/>
      <color theme="1" tint="0.499984740745262"/>
      <name val="Arial"/>
      <family val="2"/>
    </font>
    <font>
      <u/>
      <sz val="11"/>
      <name val="Arial"/>
      <family val="2"/>
    </font>
    <font>
      <sz val="10"/>
      <color theme="0"/>
      <name val="Arial"/>
      <family val="2"/>
    </font>
    <font>
      <sz val="10"/>
      <color rgb="FF974706"/>
      <name val="Arial"/>
      <family val="2"/>
    </font>
    <font>
      <sz val="10"/>
      <color theme="0" tint="-0.24994659260841701"/>
      <name val="Arial"/>
      <family val="2"/>
    </font>
    <font>
      <sz val="10"/>
      <color indexed="55"/>
      <name val="Arial"/>
      <family val="2"/>
    </font>
    <font>
      <sz val="10"/>
      <color theme="1" tint="0.34998626667073579"/>
      <name val="Wingdings 3"/>
      <family val="1"/>
      <charset val="2"/>
    </font>
    <font>
      <sz val="16"/>
      <color indexed="22"/>
      <name val="Arial"/>
      <family val="2"/>
    </font>
    <font>
      <sz val="10"/>
      <color indexed="55"/>
      <name val="Helvetica-Narrow"/>
      <family val="2"/>
    </font>
    <font>
      <b/>
      <u/>
      <sz val="10"/>
      <color indexed="56"/>
      <name val="Arial"/>
      <family val="2"/>
    </font>
    <font>
      <b/>
      <sz val="10"/>
      <name val="Arial"/>
      <family val="2"/>
    </font>
    <font>
      <sz val="9"/>
      <color theme="1"/>
      <name val="Arial"/>
      <family val="2"/>
    </font>
    <font>
      <sz val="10"/>
      <name val="Helvetica-Narrow"/>
      <family val="2"/>
    </font>
    <font>
      <b/>
      <sz val="16"/>
      <color indexed="9"/>
      <name val="Arial"/>
      <family val="2"/>
    </font>
    <font>
      <sz val="12"/>
      <color indexed="9"/>
      <name val="Arial"/>
      <family val="2"/>
    </font>
    <font>
      <b/>
      <sz val="10"/>
      <color theme="1"/>
      <name val="Arial"/>
      <family val="2"/>
    </font>
    <font>
      <sz val="14"/>
      <color indexed="9"/>
      <name val="Arial"/>
      <family val="2"/>
    </font>
    <font>
      <sz val="10"/>
      <color rgb="FFFF0000"/>
      <name val="Arial"/>
      <family val="2"/>
    </font>
    <font>
      <sz val="10"/>
      <color rgb="FF0074BC"/>
      <name val="Arial"/>
      <family val="2"/>
    </font>
    <font>
      <sz val="8"/>
      <color theme="4" tint="-0.24994659260841701"/>
      <name val="Arial"/>
      <family val="2"/>
    </font>
    <font>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12"/>
      <name val="Arial"/>
      <family val="2"/>
    </font>
    <font>
      <u/>
      <sz val="10"/>
      <color indexed="12"/>
      <name val="Arial"/>
      <family val="2"/>
    </font>
    <font>
      <b/>
      <sz val="12"/>
      <color indexed="9"/>
      <name val="Arial"/>
      <family val="2"/>
    </font>
    <font>
      <sz val="8"/>
      <name val="Arial"/>
      <family val="2"/>
    </font>
    <font>
      <sz val="10"/>
      <color indexed="22"/>
      <name val="Arial"/>
      <family val="2"/>
    </font>
    <font>
      <b/>
      <sz val="10"/>
      <name val="Helvetica-Narrow"/>
    </font>
    <font>
      <sz val="10"/>
      <color indexed="16"/>
      <name val="Arial"/>
      <family val="2"/>
    </font>
    <font>
      <u/>
      <sz val="10"/>
      <color theme="1"/>
      <name val="Arial"/>
      <family val="2"/>
    </font>
    <font>
      <u/>
      <sz val="10"/>
      <color theme="10"/>
      <name val="Arial"/>
      <family val="2"/>
    </font>
    <font>
      <b/>
      <sz val="22"/>
      <color theme="1"/>
      <name val="Calibri"/>
      <family val="2"/>
      <scheme val="minor"/>
    </font>
    <font>
      <sz val="22"/>
      <color theme="1"/>
      <name val="Calibri"/>
      <family val="2"/>
      <scheme val="minor"/>
    </font>
    <font>
      <sz val="22"/>
      <color theme="0" tint="-0.499984740745262"/>
      <name val="Calibri"/>
      <family val="2"/>
      <scheme val="minor"/>
    </font>
    <font>
      <sz val="11"/>
      <color theme="0" tint="-0.499984740745262"/>
      <name val="Calibri"/>
      <family val="2"/>
      <scheme val="minor"/>
    </font>
    <font>
      <b/>
      <sz val="22"/>
      <color theme="0"/>
      <name val="Calibri"/>
      <family val="2"/>
      <scheme val="minor"/>
    </font>
    <font>
      <b/>
      <sz val="11"/>
      <color rgb="FF313D72"/>
      <name val="Calibri"/>
      <family val="2"/>
      <scheme val="minor"/>
    </font>
    <font>
      <b/>
      <sz val="16"/>
      <color rgb="FF25346A"/>
      <name val="Arial"/>
      <family val="2"/>
    </font>
    <font>
      <b/>
      <sz val="8"/>
      <color indexed="81"/>
      <name val="Tahoma"/>
      <family val="2"/>
    </font>
    <font>
      <sz val="8"/>
      <color indexed="81"/>
      <name val="Tahoma"/>
      <family val="2"/>
    </font>
    <font>
      <sz val="10"/>
      <color rgb="FF00B050"/>
      <name val="Arial"/>
      <family val="2"/>
    </font>
    <font>
      <b/>
      <sz val="12"/>
      <color indexed="8"/>
      <name val="Arial"/>
      <family val="2"/>
    </font>
    <font>
      <b/>
      <sz val="16"/>
      <color indexed="12"/>
      <name val="Arial"/>
      <family val="2"/>
    </font>
    <font>
      <sz val="10"/>
      <color theme="4" tint="-0.24994659260841701"/>
      <name val="Arial"/>
      <family val="2"/>
    </font>
    <font>
      <sz val="10"/>
      <color theme="1"/>
      <name val="Helvetica-Narrow"/>
      <family val="2"/>
    </font>
    <font>
      <b/>
      <sz val="12"/>
      <color rgb="FFFF0000"/>
      <name val="Arial"/>
      <family val="2"/>
    </font>
    <font>
      <b/>
      <sz val="20"/>
      <color theme="0"/>
      <name val="Arial"/>
      <family val="2"/>
    </font>
    <font>
      <b/>
      <sz val="12"/>
      <color theme="1"/>
      <name val="Arial"/>
      <family val="2"/>
    </font>
    <font>
      <sz val="10"/>
      <color indexed="21"/>
      <name val="Helvetica-Narrow"/>
      <family val="2"/>
    </font>
    <font>
      <sz val="11"/>
      <name val="Arial"/>
      <family val="2"/>
    </font>
    <font>
      <sz val="8"/>
      <color indexed="81"/>
      <name val="Segoe UI"/>
      <family val="2"/>
    </font>
    <font>
      <b/>
      <sz val="8"/>
      <color indexed="81"/>
      <name val="Segoe UI"/>
      <family val="2"/>
    </font>
    <font>
      <b/>
      <sz val="12"/>
      <color theme="4" tint="-0.249977111117893"/>
      <name val="Arial"/>
      <family val="2"/>
    </font>
    <font>
      <i/>
      <sz val="10"/>
      <name val="Helvetica-Narrow"/>
    </font>
    <font>
      <b/>
      <sz val="10"/>
      <name val="Helvetica-Narrow"/>
      <family val="2"/>
    </font>
    <font>
      <sz val="18"/>
      <color rgb="FFFF0000"/>
      <name val="Arial"/>
      <family val="2"/>
    </font>
    <font>
      <b/>
      <sz val="22"/>
      <color rgb="FFFF0000"/>
      <name val="Calibri"/>
      <family val="2"/>
      <scheme val="minor"/>
    </font>
    <font>
      <sz val="14"/>
      <color theme="1"/>
      <name val="Arial"/>
      <family val="2"/>
    </font>
    <font>
      <sz val="20"/>
      <color theme="0" tint="-0.499984740745262"/>
      <name val="Calibri"/>
      <family val="2"/>
      <scheme val="minor"/>
    </font>
    <font>
      <b/>
      <sz val="20"/>
      <color theme="0" tint="-0.499984740745262"/>
      <name val="Calibri"/>
      <family val="2"/>
      <scheme val="minor"/>
    </font>
    <font>
      <b/>
      <u/>
      <sz val="18"/>
      <color theme="10"/>
      <name val="Arial"/>
      <family val="2"/>
    </font>
    <font>
      <b/>
      <sz val="20"/>
      <color indexed="9"/>
      <name val="Arial"/>
      <family val="2"/>
    </font>
    <font>
      <b/>
      <sz val="10"/>
      <color theme="0"/>
      <name val="Arial"/>
      <family val="2"/>
    </font>
    <font>
      <b/>
      <sz val="18"/>
      <color theme="0"/>
      <name val="Arial"/>
      <family val="2"/>
    </font>
    <font>
      <sz val="14"/>
      <color rgb="FFFFC000"/>
      <name val="Wingdings"/>
      <charset val="2"/>
    </font>
    <font>
      <sz val="14"/>
      <color rgb="FFFF0000"/>
      <name val="Wingdings"/>
      <charset val="2"/>
    </font>
    <font>
      <sz val="12"/>
      <color theme="0"/>
      <name val="Arial"/>
      <family val="2"/>
    </font>
    <font>
      <sz val="20"/>
      <color rgb="FFFF0000"/>
      <name val="Wingdings"/>
      <charset val="2"/>
    </font>
    <font>
      <sz val="20"/>
      <color rgb="FF92D050"/>
      <name val="Wingdings"/>
      <charset val="2"/>
    </font>
    <font>
      <b/>
      <sz val="18"/>
      <color rgb="FF00B050"/>
      <name val="Wingdings"/>
      <charset val="2"/>
    </font>
    <font>
      <u/>
      <sz val="11"/>
      <color theme="10"/>
      <name val="Calibri"/>
      <family val="2"/>
      <scheme val="minor"/>
    </font>
  </fonts>
  <fills count="60">
    <fill>
      <patternFill patternType="none"/>
    </fill>
    <fill>
      <patternFill patternType="gray125"/>
    </fill>
    <fill>
      <patternFill patternType="solid">
        <fgColor theme="0" tint="-0.14996795556505021"/>
        <bgColor indexed="64"/>
      </patternFill>
    </fill>
    <fill>
      <patternFill patternType="solid">
        <fgColor rgb="FFFFFFCC"/>
        <bgColor indexed="64"/>
      </patternFill>
    </fill>
    <fill>
      <patternFill patternType="mediumGray">
        <fgColor theme="1" tint="0.34998626667073579"/>
        <bgColor indexed="65"/>
      </patternFill>
    </fill>
    <fill>
      <patternFill patternType="lightUp">
        <fgColor theme="0" tint="-0.24994659260841701"/>
        <bgColor indexed="65"/>
      </patternFill>
    </fill>
    <fill>
      <patternFill patternType="lightUp">
        <fgColor indexed="23"/>
        <bgColor indexed="9"/>
      </patternFill>
    </fill>
    <fill>
      <patternFill patternType="solid">
        <fgColor indexed="9"/>
        <bgColor indexed="64"/>
      </patternFill>
    </fill>
    <fill>
      <patternFill patternType="solid">
        <fgColor theme="0"/>
        <bgColor indexed="64"/>
      </patternFill>
    </fill>
    <fill>
      <patternFill patternType="lightVertical">
        <fgColor theme="6" tint="0.39994506668294322"/>
        <bgColor indexed="9"/>
      </patternFill>
    </fill>
    <fill>
      <patternFill patternType="lightVertical">
        <fgColor rgb="FFFFC000"/>
        <bgColor indexed="9"/>
      </patternFill>
    </fill>
    <fill>
      <patternFill patternType="lightVertical">
        <fgColor rgb="FFC00000"/>
        <bgColor indexed="9"/>
      </patternFill>
    </fill>
    <fill>
      <patternFill patternType="solid">
        <fgColor rgb="FFBEE5EC"/>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2"/>
        <bgColor indexed="64"/>
      </patternFill>
    </fill>
    <fill>
      <patternFill patternType="solid">
        <fgColor indexed="23"/>
        <bgColor indexed="64"/>
      </patternFill>
    </fill>
    <fill>
      <patternFill patternType="solid">
        <fgColor indexed="63"/>
        <bgColor indexed="64"/>
      </patternFill>
    </fill>
    <fill>
      <patternFill patternType="solid">
        <fgColor theme="0" tint="-0.14999847407452621"/>
        <bgColor indexed="64"/>
      </patternFill>
    </fill>
    <fill>
      <patternFill patternType="solid">
        <fgColor theme="9" tint="0.59996337778862885"/>
        <bgColor indexed="64"/>
      </patternFill>
    </fill>
    <fill>
      <patternFill patternType="solid">
        <fgColor theme="0" tint="-0.249977111117893"/>
        <bgColor indexed="64"/>
      </patternFill>
    </fill>
    <fill>
      <patternFill patternType="solid">
        <fgColor rgb="FF25346A"/>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FF0000"/>
        <bgColor indexed="64"/>
      </patternFill>
    </fill>
    <fill>
      <patternFill patternType="solid">
        <fgColor indexed="56"/>
        <bgColor indexed="64"/>
      </patternFill>
    </fill>
    <fill>
      <patternFill patternType="solid">
        <fgColor rgb="FFDCE6F1"/>
        <bgColor indexed="64"/>
      </patternFill>
    </fill>
    <fill>
      <patternFill patternType="solid">
        <fgColor theme="1"/>
        <bgColor indexed="64"/>
      </patternFill>
    </fill>
    <fill>
      <patternFill patternType="solid">
        <fgColor rgb="FF00B050"/>
        <bgColor indexed="64"/>
      </patternFill>
    </fill>
    <fill>
      <patternFill patternType="solid">
        <fgColor rgb="FFEAEAEA"/>
        <bgColor indexed="64"/>
      </patternFill>
    </fill>
  </fills>
  <borders count="79">
    <border>
      <left/>
      <right/>
      <top/>
      <bottom/>
      <diagonal/>
    </border>
    <border>
      <left/>
      <right/>
      <top/>
      <bottom style="medium">
        <color auto="1"/>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right/>
      <top style="dashed">
        <color theme="1" tint="0.34998626667073579"/>
      </top>
      <bottom/>
      <diagonal/>
    </border>
    <border>
      <left style="thin">
        <color auto="1"/>
      </left>
      <right style="thin">
        <color auto="1"/>
      </right>
      <top style="thin">
        <color auto="1"/>
      </top>
      <bottom style="thin">
        <color auto="1"/>
      </bottom>
      <diagonal/>
    </border>
    <border>
      <left/>
      <right/>
      <top style="thin">
        <color theme="1" tint="0.34998626667073579"/>
      </top>
      <bottom/>
      <diagonal/>
    </border>
    <border>
      <left/>
      <right/>
      <top style="thin">
        <color theme="1" tint="0.34998626667073579"/>
      </top>
      <bottom style="thin">
        <color theme="1" tint="0.34998626667073579"/>
      </bottom>
      <diagonal/>
    </border>
    <border>
      <left/>
      <right/>
      <top style="thin">
        <color theme="1" tint="0.34998626667073579"/>
      </top>
      <bottom style="double">
        <color theme="1" tint="0.34998626667073579"/>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23"/>
      </left>
      <right style="thin">
        <color indexed="23"/>
      </right>
      <top/>
      <bottom style="thin">
        <color indexed="23"/>
      </bottom>
      <diagonal/>
    </border>
    <border>
      <left style="thin">
        <color indexed="55"/>
      </left>
      <right style="thin">
        <color indexed="55"/>
      </right>
      <top style="thin">
        <color indexed="55"/>
      </top>
      <bottom style="thin">
        <color indexed="55"/>
      </bottom>
      <diagonal/>
    </border>
    <border>
      <left style="hair">
        <color auto="1"/>
      </left>
      <right style="hair">
        <color auto="1"/>
      </right>
      <top style="hair">
        <color auto="1"/>
      </top>
      <bottom style="hair">
        <color auto="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55"/>
      </left>
      <right style="thin">
        <color indexed="55"/>
      </right>
      <top style="thin">
        <color indexed="55"/>
      </top>
      <bottom style="thin">
        <color auto="1"/>
      </bottom>
      <diagonal/>
    </border>
    <border>
      <left style="thin">
        <color rgb="FFC00000"/>
      </left>
      <right style="thin">
        <color rgb="FFC00000"/>
      </right>
      <top style="thin">
        <color rgb="FFC00000"/>
      </top>
      <bottom style="thin">
        <color rgb="FFC00000"/>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theme="1"/>
      </left>
      <right/>
      <top style="thin">
        <color theme="0"/>
      </top>
      <bottom style="thin">
        <color theme="0"/>
      </bottom>
      <diagonal/>
    </border>
    <border>
      <left/>
      <right/>
      <top style="thin">
        <color theme="0"/>
      </top>
      <bottom style="thin">
        <color theme="0"/>
      </bottom>
      <diagonal/>
    </border>
    <border>
      <left/>
      <right style="double">
        <color theme="1"/>
      </right>
      <top style="thin">
        <color theme="0"/>
      </top>
      <bottom style="thin">
        <color theme="0"/>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theme="1" tint="0.34998626667073579"/>
      </left>
      <right/>
      <top style="thin">
        <color theme="1" tint="0.34998626667073579"/>
      </top>
      <bottom style="thin">
        <color theme="1" tint="0.34998626667073579"/>
      </bottom>
      <diagonal/>
    </border>
    <border>
      <left/>
      <right style="thin">
        <color theme="1" tint="0.34998626667073579"/>
      </right>
      <top style="thin">
        <color theme="1" tint="0.34998626667073579"/>
      </top>
      <bottom style="thin">
        <color theme="1" tint="0.34998626667073579"/>
      </bottom>
      <diagonal/>
    </border>
    <border>
      <left style="thin">
        <color auto="1"/>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56"/>
      </left>
      <right/>
      <top style="medium">
        <color indexed="56"/>
      </top>
      <bottom/>
      <diagonal/>
    </border>
    <border>
      <left/>
      <right/>
      <top style="medium">
        <color indexed="56"/>
      </top>
      <bottom/>
      <diagonal/>
    </border>
    <border>
      <left/>
      <right style="medium">
        <color indexed="56"/>
      </right>
      <top style="medium">
        <color indexed="56"/>
      </top>
      <bottom/>
      <diagonal/>
    </border>
    <border>
      <left style="medium">
        <color indexed="56"/>
      </left>
      <right/>
      <top/>
      <bottom/>
      <diagonal/>
    </border>
    <border>
      <left/>
      <right style="medium">
        <color indexed="56"/>
      </right>
      <top/>
      <bottom/>
      <diagonal/>
    </border>
    <border>
      <left style="medium">
        <color indexed="56"/>
      </left>
      <right/>
      <top/>
      <bottom style="medium">
        <color indexed="56"/>
      </bottom>
      <diagonal/>
    </border>
    <border>
      <left/>
      <right/>
      <top/>
      <bottom style="medium">
        <color indexed="56"/>
      </bottom>
      <diagonal/>
    </border>
    <border>
      <left/>
      <right style="medium">
        <color indexed="56"/>
      </right>
      <top/>
      <bottom style="medium">
        <color indexed="56"/>
      </bottom>
      <diagonal/>
    </border>
    <border>
      <left style="thin">
        <color auto="1"/>
      </left>
      <right style="thin">
        <color auto="1"/>
      </right>
      <top style="thin">
        <color auto="1"/>
      </top>
      <bottom style="thin">
        <color auto="1"/>
      </bottom>
      <diagonal/>
    </border>
    <border>
      <left style="thin">
        <color indexed="55"/>
      </left>
      <right style="thin">
        <color indexed="55"/>
      </right>
      <top style="thin">
        <color indexed="55"/>
      </top>
      <bottom style="thin">
        <color indexed="55"/>
      </bottom>
      <diagonal/>
    </border>
    <border>
      <left style="thin">
        <color auto="1"/>
      </left>
      <right style="thin">
        <color auto="1"/>
      </right>
      <top style="thin">
        <color auto="1"/>
      </top>
      <bottom style="thin">
        <color auto="1"/>
      </bottom>
      <diagonal/>
    </border>
    <border>
      <left style="thin">
        <color indexed="55"/>
      </left>
      <right style="thin">
        <color indexed="55"/>
      </right>
      <top style="thin">
        <color indexed="55"/>
      </top>
      <bottom style="thin">
        <color indexed="55"/>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ck">
        <color theme="0" tint="-4.9989318521683403E-2"/>
      </left>
      <right/>
      <top style="thick">
        <color theme="0" tint="-4.9989318521683403E-2"/>
      </top>
      <bottom style="thick">
        <color theme="0" tint="-4.9989318521683403E-2"/>
      </bottom>
      <diagonal/>
    </border>
    <border>
      <left/>
      <right/>
      <top style="thick">
        <color theme="0" tint="-4.9989318521683403E-2"/>
      </top>
      <bottom style="thick">
        <color theme="0" tint="-4.9989318521683403E-2"/>
      </bottom>
      <diagonal/>
    </border>
    <border>
      <left/>
      <right style="thick">
        <color theme="0" tint="-4.9989318521683403E-2"/>
      </right>
      <top style="thick">
        <color theme="0" tint="-4.9989318521683403E-2"/>
      </top>
      <bottom style="thick">
        <color theme="0" tint="-4.9989318521683403E-2"/>
      </bottom>
      <diagonal/>
    </border>
    <border>
      <left style="thick">
        <color theme="0" tint="-4.9989318521683403E-2"/>
      </left>
      <right/>
      <top style="thick">
        <color theme="0" tint="-4.9989318521683403E-2"/>
      </top>
      <bottom/>
      <diagonal/>
    </border>
    <border>
      <left style="thick">
        <color theme="0" tint="-4.9989318521683403E-2"/>
      </left>
      <right/>
      <top/>
      <bottom/>
      <diagonal/>
    </border>
    <border>
      <left style="thick">
        <color theme="0"/>
      </left>
      <right/>
      <top/>
      <bottom/>
      <diagonal/>
    </border>
    <border>
      <left/>
      <right style="thick">
        <color theme="0" tint="-4.9989318521683403E-2"/>
      </right>
      <top/>
      <bottom/>
      <diagonal/>
    </border>
    <border>
      <left style="thick">
        <color theme="0"/>
      </left>
      <right/>
      <top style="thick">
        <color theme="0"/>
      </top>
      <bottom style="thin">
        <color auto="1"/>
      </bottom>
      <diagonal/>
    </border>
    <border>
      <left/>
      <right/>
      <top style="thick">
        <color theme="0"/>
      </top>
      <bottom style="thin">
        <color auto="1"/>
      </bottom>
      <diagonal/>
    </border>
    <border>
      <left/>
      <right style="thick">
        <color theme="0" tint="-4.9989318521683403E-2"/>
      </right>
      <top style="thick">
        <color theme="0"/>
      </top>
      <bottom style="thin">
        <color auto="1"/>
      </bottom>
      <diagonal/>
    </border>
    <border>
      <left style="thick">
        <color theme="0" tint="-4.9989318521683403E-2"/>
      </left>
      <right/>
      <top/>
      <bottom style="thick">
        <color theme="0" tint="-4.9989318521683403E-2"/>
      </bottom>
      <diagonal/>
    </border>
    <border>
      <left style="thick">
        <color theme="0"/>
      </left>
      <right/>
      <top/>
      <bottom style="thick">
        <color theme="0" tint="-4.9989318521683403E-2"/>
      </bottom>
      <diagonal/>
    </border>
    <border>
      <left/>
      <right/>
      <top/>
      <bottom style="thick">
        <color theme="0" tint="-4.9989318521683403E-2"/>
      </bottom>
      <diagonal/>
    </border>
    <border>
      <left/>
      <right style="thick">
        <color theme="0" tint="-4.9989318521683403E-2"/>
      </right>
      <top/>
      <bottom style="thick">
        <color theme="0" tint="-4.9989318521683403E-2"/>
      </bottom>
      <diagonal/>
    </border>
    <border>
      <left/>
      <right style="thick">
        <color theme="0" tint="-4.9989318521683403E-2"/>
      </right>
      <top style="thin">
        <color auto="1"/>
      </top>
      <bottom/>
      <diagonal/>
    </border>
  </borders>
  <cellStyleXfs count="93">
    <xf numFmtId="0" fontId="0" fillId="0" borderId="0">
      <alignment vertical="center"/>
    </xf>
    <xf numFmtId="0" fontId="2" fillId="0" borderId="1" applyNumberFormat="0" applyAlignment="0"/>
    <xf numFmtId="0" fontId="58" fillId="0" borderId="0" applyNumberFormat="0" applyFill="0" applyBorder="0">
      <alignment vertical="center"/>
    </xf>
    <xf numFmtId="0" fontId="3" fillId="0" borderId="0" applyNumberFormat="0" applyFill="0" applyBorder="0">
      <alignment vertical="center"/>
    </xf>
    <xf numFmtId="0" fontId="4" fillId="2" borderId="2" applyNumberFormat="0">
      <alignment vertical="center"/>
    </xf>
    <xf numFmtId="0" fontId="5" fillId="2" borderId="2" applyNumberFormat="0" applyProtection="0">
      <alignment vertical="center"/>
    </xf>
    <xf numFmtId="0" fontId="6" fillId="0" borderId="0" applyNumberFormat="0" applyFill="0" applyBorder="0">
      <alignment vertical="center"/>
    </xf>
    <xf numFmtId="0" fontId="7" fillId="0" borderId="0" applyNumberFormat="0" applyFill="0" applyBorder="0" applyAlignment="0"/>
    <xf numFmtId="0" fontId="5" fillId="0" borderId="3" applyNumberFormat="0" applyFont="0" applyFill="0" applyAlignment="0" applyProtection="0"/>
    <xf numFmtId="0" fontId="8" fillId="50" borderId="4" applyNumberFormat="0">
      <alignment horizontal="centerContinuous" vertical="center" wrapText="1"/>
    </xf>
    <xf numFmtId="0" fontId="5" fillId="0" borderId="5" applyNumberFormat="0" applyFont="0" applyFill="0" applyAlignment="0" applyProtection="0"/>
    <xf numFmtId="0" fontId="5" fillId="0" borderId="6" applyNumberFormat="0" applyFont="0" applyFill="0" applyProtection="0">
      <alignment vertical="center"/>
    </xf>
    <xf numFmtId="0" fontId="5" fillId="0" borderId="7" applyNumberFormat="0" applyFont="0" applyFill="0" applyProtection="0">
      <alignment vertical="center"/>
    </xf>
    <xf numFmtId="0" fontId="5" fillId="0" borderId="2" applyNumberFormat="0">
      <alignment vertical="center"/>
    </xf>
    <xf numFmtId="173" fontId="5" fillId="0" borderId="0" applyFont="0" applyFill="0" applyBorder="0" applyAlignment="0" applyProtection="0"/>
    <xf numFmtId="0" fontId="9" fillId="2" borderId="2" applyNumberFormat="0">
      <alignment vertical="center"/>
    </xf>
    <xf numFmtId="0" fontId="5" fillId="3" borderId="2" applyNumberFormat="0" applyAlignment="0">
      <protection locked="0"/>
    </xf>
    <xf numFmtId="0" fontId="5" fillId="4" borderId="2" applyNumberFormat="0" applyFont="0" applyAlignment="0"/>
    <xf numFmtId="169" fontId="10" fillId="5" borderId="8"/>
    <xf numFmtId="170" fontId="61" fillId="0" borderId="2">
      <alignment horizontal="center" vertical="center"/>
    </xf>
    <xf numFmtId="0" fontId="21" fillId="10" borderId="12">
      <alignment horizontal="center"/>
    </xf>
    <xf numFmtId="172" fontId="14" fillId="0" borderId="10">
      <alignment horizontal="center" vertical="center"/>
    </xf>
    <xf numFmtId="0" fontId="15" fillId="0" borderId="0" applyFill="0" applyBorder="0">
      <alignment vertical="center"/>
    </xf>
    <xf numFmtId="0" fontId="25" fillId="3" borderId="11" applyNumberFormat="0" applyAlignment="0">
      <alignment vertical="center"/>
      <protection locked="0"/>
    </xf>
    <xf numFmtId="0" fontId="19" fillId="50" borderId="0">
      <alignment vertical="center"/>
    </xf>
    <xf numFmtId="0" fontId="22" fillId="50" borderId="0">
      <alignment vertical="center"/>
    </xf>
    <xf numFmtId="0" fontId="20" fillId="50" borderId="0"/>
    <xf numFmtId="0" fontId="21" fillId="9" borderId="12">
      <alignment horizontal="center"/>
    </xf>
    <xf numFmtId="0" fontId="21" fillId="11" borderId="12">
      <alignment horizontal="center"/>
    </xf>
    <xf numFmtId="0" fontId="64" fillId="56" borderId="12" applyNumberFormat="0">
      <alignment vertical="center"/>
      <protection locked="0"/>
    </xf>
    <xf numFmtId="171" fontId="61" fillId="0" borderId="2">
      <alignment horizontal="center" vertical="center"/>
    </xf>
    <xf numFmtId="164" fontId="26" fillId="0" borderId="0" applyFont="0" applyFill="0" applyBorder="0" applyAlignment="0" applyProtection="0"/>
    <xf numFmtId="165" fontId="26" fillId="0" borderId="0" applyFont="0" applyFill="0" applyBorder="0" applyAlignment="0" applyProtection="0"/>
    <xf numFmtId="167" fontId="26" fillId="0" borderId="0" applyFont="0" applyFill="0" applyBorder="0" applyAlignment="0" applyProtection="0"/>
    <xf numFmtId="166"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3" applyNumberFormat="0" applyFill="0" applyAlignment="0" applyProtection="0"/>
    <xf numFmtId="0" fontId="29" fillId="0" borderId="14" applyNumberFormat="0" applyFill="0" applyAlignment="0" applyProtection="0"/>
    <xf numFmtId="0" fontId="30" fillId="0" borderId="15" applyNumberFormat="0" applyFill="0" applyAlignment="0" applyProtection="0"/>
    <xf numFmtId="0" fontId="30" fillId="0" borderId="0" applyNumberFormat="0" applyFill="0" applyBorder="0" applyAlignment="0" applyProtection="0"/>
    <xf numFmtId="0" fontId="31" fillId="13" borderId="0" applyNumberFormat="0" applyBorder="0" applyAlignment="0" applyProtection="0"/>
    <xf numFmtId="0" fontId="32" fillId="14" borderId="0" applyNumberFormat="0" applyBorder="0" applyAlignment="0" applyProtection="0"/>
    <xf numFmtId="0" fontId="33" fillId="15" borderId="0" applyNumberFormat="0" applyBorder="0" applyAlignment="0" applyProtection="0"/>
    <xf numFmtId="0" fontId="34" fillId="16" borderId="16" applyNumberFormat="0" applyAlignment="0" applyProtection="0"/>
    <xf numFmtId="0" fontId="35" fillId="17" borderId="17" applyNumberFormat="0" applyAlignment="0" applyProtection="0"/>
    <xf numFmtId="0" fontId="36" fillId="17" borderId="16" applyNumberFormat="0" applyAlignment="0" applyProtection="0"/>
    <xf numFmtId="0" fontId="37" fillId="0" borderId="18" applyNumberFormat="0" applyFill="0" applyAlignment="0" applyProtection="0"/>
    <xf numFmtId="0" fontId="38" fillId="18" borderId="19" applyNumberFormat="0" applyAlignment="0" applyProtection="0"/>
    <xf numFmtId="0" fontId="39" fillId="0" borderId="0" applyNumberFormat="0" applyFill="0" applyBorder="0" applyAlignment="0" applyProtection="0"/>
    <xf numFmtId="0" fontId="26" fillId="19" borderId="20" applyNumberFormat="0" applyFont="0" applyAlignment="0" applyProtection="0"/>
    <xf numFmtId="0" fontId="40" fillId="0" borderId="0" applyNumberFormat="0" applyFill="0" applyBorder="0" applyAlignment="0" applyProtection="0"/>
    <xf numFmtId="0" fontId="41" fillId="0" borderId="21" applyNumberFormat="0" applyFill="0" applyAlignment="0" applyProtection="0"/>
    <xf numFmtId="0" fontId="42"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42" fillId="27" borderId="0" applyNumberFormat="0" applyBorder="0" applyAlignment="0" applyProtection="0"/>
    <xf numFmtId="0" fontId="42"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42" fillId="31" borderId="0" applyNumberFormat="0" applyBorder="0" applyAlignment="0" applyProtection="0"/>
    <xf numFmtId="0" fontId="42"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42" fillId="35" borderId="0" applyNumberFormat="0" applyBorder="0" applyAlignment="0" applyProtection="0"/>
    <xf numFmtId="0" fontId="42"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42" fillId="39" borderId="0" applyNumberFormat="0" applyBorder="0" applyAlignment="0" applyProtection="0"/>
    <xf numFmtId="0" fontId="42" fillId="40"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42" fillId="43" borderId="0" applyNumberFormat="0" applyBorder="0" applyAlignment="0" applyProtection="0"/>
    <xf numFmtId="174" fontId="14" fillId="0" borderId="10">
      <alignment horizontal="center" vertical="center"/>
      <protection locked="0"/>
    </xf>
    <xf numFmtId="0" fontId="43" fillId="46" borderId="0" applyNumberFormat="0" applyProtection="0">
      <alignment horizontal="left"/>
    </xf>
    <xf numFmtId="175" fontId="18" fillId="0" borderId="0" applyFill="0" applyBorder="0" applyAlignment="0" applyProtection="0"/>
    <xf numFmtId="0" fontId="43" fillId="46" borderId="0" applyNumberFormat="0" applyProtection="0">
      <alignment horizontal="left"/>
    </xf>
    <xf numFmtId="177" fontId="18" fillId="0" borderId="0" applyFont="0" applyFill="0" applyBorder="0" applyAlignment="0" applyProtection="0"/>
    <xf numFmtId="168" fontId="26" fillId="0" borderId="0" applyFont="0" applyFill="0" applyBorder="0" applyAlignment="0" applyProtection="0"/>
    <xf numFmtId="183" fontId="49" fillId="48" borderId="28"/>
    <xf numFmtId="176" fontId="5" fillId="8" borderId="0" applyFont="0" applyFill="0" applyBorder="0" applyAlignment="0" applyProtection="0">
      <alignment horizontal="right"/>
    </xf>
    <xf numFmtId="0" fontId="51" fillId="0" borderId="0" applyNumberFormat="0" applyFill="0" applyBorder="0" applyAlignment="0" applyProtection="0"/>
    <xf numFmtId="184" fontId="4" fillId="51" borderId="2">
      <alignment horizontal="center" vertical="center"/>
    </xf>
    <xf numFmtId="185" fontId="4" fillId="51" borderId="2">
      <alignment horizontal="center" vertical="center"/>
    </xf>
    <xf numFmtId="168" fontId="69" fillId="52" borderId="0" applyBorder="0"/>
    <xf numFmtId="188" fontId="14" fillId="0" borderId="57">
      <alignment horizontal="center"/>
    </xf>
    <xf numFmtId="0" fontId="64" fillId="56" borderId="12" applyNumberFormat="0">
      <alignment vertical="center"/>
      <protection locked="0"/>
    </xf>
    <xf numFmtId="0" fontId="18" fillId="0" borderId="59" applyNumberFormat="0"/>
    <xf numFmtId="0" fontId="26" fillId="0" borderId="0"/>
  </cellStyleXfs>
  <cellXfs count="276">
    <xf numFmtId="0" fontId="0" fillId="0" borderId="0" xfId="0">
      <alignment vertical="center"/>
    </xf>
    <xf numFmtId="0" fontId="2" fillId="0" borderId="1" xfId="1"/>
    <xf numFmtId="0" fontId="58" fillId="0" borderId="0" xfId="2">
      <alignment vertical="center"/>
    </xf>
    <xf numFmtId="0" fontId="3" fillId="0" borderId="0" xfId="3">
      <alignment vertical="center"/>
    </xf>
    <xf numFmtId="0" fontId="0" fillId="0" borderId="0" xfId="0" applyAlignment="1">
      <alignment horizontal="right"/>
    </xf>
    <xf numFmtId="0" fontId="4" fillId="2" borderId="2" xfId="4" applyAlignment="1">
      <alignment horizontal="right"/>
    </xf>
    <xf numFmtId="168" fontId="4" fillId="2" borderId="2" xfId="4" applyNumberFormat="1" applyAlignment="1">
      <alignment horizontal="right"/>
    </xf>
    <xf numFmtId="0" fontId="5" fillId="2" borderId="2" xfId="5">
      <alignment vertical="center"/>
    </xf>
    <xf numFmtId="0" fontId="6" fillId="0" borderId="0" xfId="6">
      <alignment vertical="center"/>
    </xf>
    <xf numFmtId="0" fontId="7" fillId="0" borderId="0" xfId="7"/>
    <xf numFmtId="0" fontId="0" fillId="0" borderId="3" xfId="8" applyFont="1"/>
    <xf numFmtId="0" fontId="8" fillId="50" borderId="4" xfId="9">
      <alignment horizontal="centerContinuous" vertical="center" wrapText="1"/>
    </xf>
    <xf numFmtId="0" fontId="0" fillId="0" borderId="5" xfId="10" applyFont="1"/>
    <xf numFmtId="0" fontId="0" fillId="0" borderId="6" xfId="11" applyFont="1">
      <alignment vertical="center"/>
    </xf>
    <xf numFmtId="0" fontId="0" fillId="0" borderId="7" xfId="12" applyFont="1">
      <alignment vertical="center"/>
    </xf>
    <xf numFmtId="0" fontId="5" fillId="0" borderId="2" xfId="13">
      <alignment vertical="center"/>
    </xf>
    <xf numFmtId="173" fontId="0" fillId="0" borderId="0" xfId="14" applyFont="1"/>
    <xf numFmtId="0" fontId="9" fillId="2" borderId="2" xfId="15">
      <alignment vertical="center"/>
    </xf>
    <xf numFmtId="0" fontId="0" fillId="3" borderId="2" xfId="16" applyFont="1">
      <protection locked="0"/>
    </xf>
    <xf numFmtId="0" fontId="4" fillId="2" borderId="2" xfId="4">
      <alignment vertical="center"/>
    </xf>
    <xf numFmtId="0" fontId="0" fillId="4" borderId="2" xfId="17" applyFont="1"/>
    <xf numFmtId="169" fontId="10" fillId="5" borderId="8" xfId="18"/>
    <xf numFmtId="0" fontId="21" fillId="10" borderId="12" xfId="20">
      <alignment horizontal="center"/>
    </xf>
    <xf numFmtId="0" fontId="5" fillId="0" borderId="0" xfId="0" applyFont="1">
      <alignment vertical="center"/>
    </xf>
    <xf numFmtId="0" fontId="11" fillId="0" borderId="0" xfId="6" applyFont="1">
      <alignment vertical="center"/>
    </xf>
    <xf numFmtId="0" fontId="4" fillId="2" borderId="2" xfId="4" applyAlignment="1">
      <alignment horizontal="center"/>
    </xf>
    <xf numFmtId="2" fontId="4" fillId="2" borderId="2" xfId="4" applyNumberFormat="1" applyAlignment="1">
      <alignment horizontal="center"/>
    </xf>
    <xf numFmtId="2" fontId="12" fillId="2" borderId="2" xfId="4" applyNumberFormat="1" applyFont="1" applyAlignment="1">
      <alignment horizontal="center"/>
    </xf>
    <xf numFmtId="169" fontId="10" fillId="6" borderId="9" xfId="18" applyFill="1" applyBorder="1"/>
    <xf numFmtId="169" fontId="10" fillId="6" borderId="8" xfId="18" applyFill="1"/>
    <xf numFmtId="170" fontId="61" fillId="0" borderId="2" xfId="19">
      <alignment horizontal="center" vertical="center"/>
    </xf>
    <xf numFmtId="0" fontId="13" fillId="0" borderId="0" xfId="0" applyFont="1" applyAlignment="1">
      <alignment horizontal="center" vertical="center"/>
    </xf>
    <xf numFmtId="0" fontId="0" fillId="0" borderId="0" xfId="0" quotePrefix="1" applyAlignment="1">
      <alignment horizontal="center"/>
    </xf>
    <xf numFmtId="0" fontId="0" fillId="0" borderId="0" xfId="0" applyAlignment="1">
      <alignment horizontal="center"/>
    </xf>
    <xf numFmtId="0" fontId="15" fillId="0" borderId="0" xfId="22">
      <alignment vertical="center"/>
    </xf>
    <xf numFmtId="0" fontId="17" fillId="3" borderId="11" xfId="23" applyFont="1" applyAlignment="1">
      <alignment horizontal="center" vertical="center"/>
      <protection locked="0"/>
    </xf>
    <xf numFmtId="0" fontId="18" fillId="8" borderId="0" xfId="0" applyFont="1" applyFill="1">
      <alignment vertical="center"/>
    </xf>
    <xf numFmtId="0" fontId="2" fillId="0" borderId="1" xfId="1" applyAlignment="1">
      <alignment horizontal="left"/>
    </xf>
    <xf numFmtId="0" fontId="18" fillId="0" borderId="0" xfId="0" applyFont="1">
      <alignment vertical="center"/>
    </xf>
    <xf numFmtId="0" fontId="19" fillId="50" borderId="0" xfId="24">
      <alignment vertical="center"/>
    </xf>
    <xf numFmtId="0" fontId="22" fillId="50" borderId="0" xfId="25">
      <alignment vertical="center"/>
    </xf>
    <xf numFmtId="0" fontId="20" fillId="50" borderId="0" xfId="26"/>
    <xf numFmtId="0" fontId="21" fillId="9" borderId="12" xfId="27">
      <alignment horizontal="center"/>
    </xf>
    <xf numFmtId="0" fontId="21" fillId="11" borderId="12" xfId="28">
      <alignment horizontal="center"/>
    </xf>
    <xf numFmtId="171" fontId="61" fillId="0" borderId="2" xfId="30">
      <alignment horizontal="center" vertical="center"/>
    </xf>
    <xf numFmtId="0" fontId="0" fillId="44" borderId="0" xfId="0" applyFill="1">
      <alignment vertical="center"/>
    </xf>
    <xf numFmtId="0" fontId="0" fillId="45" borderId="0" xfId="0" applyFill="1">
      <alignment vertical="center"/>
    </xf>
    <xf numFmtId="0" fontId="5" fillId="7" borderId="22" xfId="0" applyFont="1" applyFill="1" applyBorder="1">
      <alignment vertical="center"/>
    </xf>
    <xf numFmtId="0" fontId="5" fillId="7" borderId="0" xfId="0" applyFont="1" applyFill="1">
      <alignment vertical="center"/>
    </xf>
    <xf numFmtId="0" fontId="16" fillId="7" borderId="0" xfId="0" applyFont="1" applyFill="1">
      <alignment vertical="center"/>
    </xf>
    <xf numFmtId="0" fontId="0" fillId="8" borderId="0" xfId="0" applyFill="1">
      <alignment vertical="center"/>
    </xf>
    <xf numFmtId="0" fontId="5" fillId="7" borderId="23" xfId="0" applyFont="1" applyFill="1" applyBorder="1">
      <alignment vertical="center"/>
    </xf>
    <xf numFmtId="0" fontId="5" fillId="7" borderId="24" xfId="0" applyFont="1" applyFill="1" applyBorder="1">
      <alignment vertical="center"/>
    </xf>
    <xf numFmtId="0" fontId="5" fillId="7" borderId="25" xfId="0" applyFont="1" applyFill="1" applyBorder="1">
      <alignment vertical="center"/>
    </xf>
    <xf numFmtId="0" fontId="47" fillId="44" borderId="0" xfId="0" applyFont="1" applyFill="1">
      <alignment vertical="center"/>
    </xf>
    <xf numFmtId="0" fontId="8" fillId="50" borderId="26" xfId="9" applyBorder="1">
      <alignment horizontal="centerContinuous" vertical="center" wrapText="1"/>
    </xf>
    <xf numFmtId="0" fontId="5" fillId="0" borderId="2" xfId="13" applyAlignment="1">
      <alignment horizontal="center"/>
    </xf>
    <xf numFmtId="176" fontId="9" fillId="2" borderId="2" xfId="15" applyNumberFormat="1">
      <alignment vertical="center"/>
    </xf>
    <xf numFmtId="169" fontId="5" fillId="2" borderId="2" xfId="5" applyNumberFormat="1">
      <alignment vertical="center"/>
    </xf>
    <xf numFmtId="168" fontId="5" fillId="0" borderId="2" xfId="13" applyNumberFormat="1">
      <alignment vertical="center"/>
    </xf>
    <xf numFmtId="168" fontId="5" fillId="2" borderId="2" xfId="5" applyNumberFormat="1">
      <alignment vertical="center"/>
    </xf>
    <xf numFmtId="178" fontId="6" fillId="0" borderId="0" xfId="6" applyNumberFormat="1" applyAlignment="1">
      <alignment horizontal="left"/>
    </xf>
    <xf numFmtId="182" fontId="18" fillId="8" borderId="27" xfId="0" applyNumberFormat="1" applyFont="1" applyFill="1" applyBorder="1">
      <alignment vertical="center"/>
    </xf>
    <xf numFmtId="0" fontId="48" fillId="0" borderId="0" xfId="0" applyFont="1">
      <alignment vertical="center"/>
    </xf>
    <xf numFmtId="168" fontId="0" fillId="0" borderId="0" xfId="82" applyFont="1"/>
    <xf numFmtId="177" fontId="0" fillId="0" borderId="0" xfId="81" applyFont="1"/>
    <xf numFmtId="183" fontId="49" fillId="48" borderId="28" xfId="83"/>
    <xf numFmtId="176" fontId="5" fillId="8" borderId="0" xfId="84">
      <alignment horizontal="right"/>
    </xf>
    <xf numFmtId="173" fontId="8" fillId="50" borderId="4" xfId="9" applyNumberFormat="1">
      <alignment horizontal="centerContinuous" vertical="center" wrapText="1"/>
    </xf>
    <xf numFmtId="184" fontId="4" fillId="51" borderId="2" xfId="86">
      <alignment horizontal="center" vertical="center"/>
    </xf>
    <xf numFmtId="185" fontId="4" fillId="51" borderId="2" xfId="87">
      <alignment horizontal="center" vertical="center"/>
    </xf>
    <xf numFmtId="10" fontId="5" fillId="0" borderId="2" xfId="13" applyNumberFormat="1">
      <alignment vertical="center"/>
    </xf>
    <xf numFmtId="183" fontId="8" fillId="50" borderId="4" xfId="9" applyNumberFormat="1">
      <alignment horizontal="centerContinuous" vertical="center" wrapText="1"/>
    </xf>
    <xf numFmtId="0" fontId="18" fillId="47" borderId="0" xfId="0" applyFont="1" applyFill="1">
      <alignment vertical="center"/>
    </xf>
    <xf numFmtId="168" fontId="18" fillId="0" borderId="6" xfId="11" applyNumberFormat="1" applyFont="1">
      <alignment vertical="center"/>
    </xf>
    <xf numFmtId="0" fontId="0" fillId="53" borderId="0" xfId="0" applyFill="1">
      <alignment vertical="center"/>
    </xf>
    <xf numFmtId="0" fontId="18" fillId="53" borderId="0" xfId="0" applyFont="1" applyFill="1">
      <alignment vertical="center"/>
    </xf>
    <xf numFmtId="0" fontId="21" fillId="53" borderId="0" xfId="0" applyFont="1" applyFill="1">
      <alignment vertical="center"/>
    </xf>
    <xf numFmtId="0" fontId="5" fillId="7" borderId="44" xfId="0" applyFont="1" applyFill="1" applyBorder="1">
      <alignment vertical="center"/>
    </xf>
    <xf numFmtId="0" fontId="0" fillId="44" borderId="0" xfId="0" applyFill="1" applyAlignment="1">
      <alignment horizontal="center"/>
    </xf>
    <xf numFmtId="0" fontId="5" fillId="7" borderId="45" xfId="0" applyFont="1" applyFill="1" applyBorder="1">
      <alignment vertical="center"/>
    </xf>
    <xf numFmtId="0" fontId="5" fillId="7" borderId="46" xfId="0" applyFont="1" applyFill="1" applyBorder="1">
      <alignment vertical="center"/>
    </xf>
    <xf numFmtId="0" fontId="5" fillId="7" borderId="47" xfId="0" applyFont="1" applyFill="1" applyBorder="1">
      <alignment vertical="center"/>
    </xf>
    <xf numFmtId="0" fontId="5" fillId="7" borderId="48" xfId="0" applyFont="1" applyFill="1" applyBorder="1">
      <alignment vertical="center"/>
    </xf>
    <xf numFmtId="0" fontId="5" fillId="7" borderId="49" xfId="0" applyFont="1" applyFill="1" applyBorder="1">
      <alignment vertical="center"/>
    </xf>
    <xf numFmtId="0" fontId="5" fillId="7" borderId="50" xfId="0" applyFont="1" applyFill="1" applyBorder="1">
      <alignment vertical="center"/>
    </xf>
    <xf numFmtId="0" fontId="44" fillId="45" borderId="0" xfId="85" applyFont="1" applyFill="1"/>
    <xf numFmtId="0" fontId="5" fillId="7" borderId="51" xfId="0" applyFont="1" applyFill="1" applyBorder="1">
      <alignment vertical="center"/>
    </xf>
    <xf numFmtId="0" fontId="5" fillId="7" borderId="52" xfId="0" applyFont="1" applyFill="1" applyBorder="1">
      <alignment vertical="center"/>
    </xf>
    <xf numFmtId="0" fontId="5" fillId="7" borderId="53" xfId="0" applyFont="1" applyFill="1" applyBorder="1">
      <alignment vertical="center"/>
    </xf>
    <xf numFmtId="0" fontId="5" fillId="7" borderId="54" xfId="0" applyFont="1" applyFill="1" applyBorder="1">
      <alignment vertical="center"/>
    </xf>
    <xf numFmtId="0" fontId="5" fillId="7" borderId="55" xfId="0" applyFont="1" applyFill="1" applyBorder="1">
      <alignment vertical="center"/>
    </xf>
    <xf numFmtId="0" fontId="0" fillId="7" borderId="0" xfId="0" applyFill="1">
      <alignment vertical="center"/>
    </xf>
    <xf numFmtId="0" fontId="5" fillId="7" borderId="0" xfId="0" applyFont="1" applyFill="1" applyAlignment="1">
      <alignment horizontal="center" vertical="center"/>
    </xf>
    <xf numFmtId="0" fontId="5" fillId="7" borderId="0" xfId="0" quotePrefix="1" applyFont="1" applyFill="1" applyAlignment="1">
      <alignment horizontal="center" vertical="center"/>
    </xf>
    <xf numFmtId="0" fontId="66" fillId="8" borderId="0" xfId="0" applyFont="1" applyFill="1" applyAlignment="1">
      <alignment horizontal="right" vertical="center"/>
    </xf>
    <xf numFmtId="0" fontId="5" fillId="8" borderId="0" xfId="0" quotePrefix="1" applyFont="1" applyFill="1" applyAlignment="1">
      <alignment horizontal="center" vertical="center"/>
    </xf>
    <xf numFmtId="0" fontId="5" fillId="7" borderId="0" xfId="0" applyFont="1" applyFill="1" applyAlignment="1">
      <alignment horizontal="right" vertical="center"/>
    </xf>
    <xf numFmtId="49" fontId="16" fillId="7" borderId="0" xfId="0" applyNumberFormat="1" applyFont="1" applyFill="1">
      <alignment vertical="center"/>
    </xf>
    <xf numFmtId="0" fontId="45" fillId="55" borderId="51" xfId="0" applyFont="1" applyFill="1" applyBorder="1">
      <alignment vertical="center"/>
    </xf>
    <xf numFmtId="0" fontId="45" fillId="55" borderId="0" xfId="0" applyFont="1" applyFill="1">
      <alignment vertical="center"/>
    </xf>
    <xf numFmtId="0" fontId="5" fillId="55" borderId="0" xfId="0" applyFont="1" applyFill="1">
      <alignment vertical="center"/>
    </xf>
    <xf numFmtId="0" fontId="5" fillId="55" borderId="0" xfId="0" applyFont="1" applyFill="1" applyAlignment="1">
      <alignment horizontal="right" vertical="center"/>
    </xf>
    <xf numFmtId="0" fontId="5" fillId="55" borderId="52" xfId="0" applyFont="1" applyFill="1" applyBorder="1">
      <alignment vertical="center"/>
    </xf>
    <xf numFmtId="0" fontId="46" fillId="7" borderId="0" xfId="0" applyFont="1" applyFill="1" applyAlignment="1">
      <alignment horizontal="center" vertical="center"/>
    </xf>
    <xf numFmtId="0" fontId="26" fillId="7" borderId="0" xfId="0" applyFont="1" applyFill="1">
      <alignment vertical="center"/>
    </xf>
    <xf numFmtId="10" fontId="26" fillId="7" borderId="0" xfId="79" applyNumberFormat="1" applyFont="1" applyFill="1" applyAlignment="1">
      <alignment horizontal="right" vertical="center"/>
    </xf>
    <xf numFmtId="49" fontId="26" fillId="7" borderId="0" xfId="0" applyNumberFormat="1" applyFont="1" applyFill="1">
      <alignment vertical="center"/>
    </xf>
    <xf numFmtId="49" fontId="26" fillId="7" borderId="0" xfId="79" applyNumberFormat="1" applyFont="1" applyFill="1" applyAlignment="1">
      <alignment horizontal="right" vertical="center"/>
    </xf>
    <xf numFmtId="0" fontId="51" fillId="0" borderId="0" xfId="85" applyAlignment="1">
      <alignment vertical="center"/>
    </xf>
    <xf numFmtId="0" fontId="51" fillId="7" borderId="0" xfId="85" applyFill="1" applyAlignment="1">
      <alignment vertical="center"/>
    </xf>
    <xf numFmtId="0" fontId="8" fillId="50" borderId="56" xfId="9" applyBorder="1">
      <alignment horizontal="centerContinuous" vertical="center" wrapText="1"/>
    </xf>
    <xf numFmtId="0" fontId="4" fillId="2" borderId="42" xfId="4" applyBorder="1">
      <alignment vertical="center"/>
    </xf>
    <xf numFmtId="0" fontId="4" fillId="2" borderId="43" xfId="4" applyBorder="1">
      <alignment vertical="center"/>
    </xf>
    <xf numFmtId="0" fontId="8" fillId="50" borderId="56" xfId="9" applyBorder="1" applyAlignment="1">
      <alignment horizontal="left" vertical="center"/>
    </xf>
    <xf numFmtId="168" fontId="18" fillId="8" borderId="6" xfId="11" applyNumberFormat="1" applyFont="1" applyFill="1">
      <alignment vertical="center"/>
    </xf>
    <xf numFmtId="181" fontId="24" fillId="12" borderId="12" xfId="82" applyNumberFormat="1" applyFont="1" applyFill="1" applyBorder="1" applyAlignment="1">
      <alignment horizontal="center"/>
    </xf>
    <xf numFmtId="180" fontId="24" fillId="12" borderId="12" xfId="82" applyNumberFormat="1" applyFont="1" applyFill="1" applyBorder="1" applyAlignment="1">
      <alignment horizontal="center"/>
    </xf>
    <xf numFmtId="0" fontId="23" fillId="0" borderId="0" xfId="0" applyFont="1" applyProtection="1">
      <alignment vertical="center"/>
      <protection hidden="1"/>
    </xf>
    <xf numFmtId="0" fontId="0" fillId="47" borderId="0" xfId="0" applyFill="1">
      <alignment vertical="center"/>
    </xf>
    <xf numFmtId="168" fontId="4" fillId="2" borderId="2" xfId="4" applyNumberFormat="1">
      <alignment vertical="center"/>
    </xf>
    <xf numFmtId="168" fontId="64" fillId="56" borderId="12" xfId="29" applyNumberFormat="1">
      <alignment vertical="center"/>
      <protection locked="0"/>
    </xf>
    <xf numFmtId="179" fontId="64" fillId="56" borderId="12" xfId="29" applyNumberFormat="1">
      <alignment vertical="center"/>
      <protection locked="0"/>
    </xf>
    <xf numFmtId="0" fontId="3" fillId="47" borderId="0" xfId="3" applyFill="1">
      <alignment vertical="center"/>
    </xf>
    <xf numFmtId="0" fontId="6" fillId="47" borderId="0" xfId="6" applyFill="1">
      <alignment vertical="center"/>
    </xf>
    <xf numFmtId="0" fontId="58" fillId="47" borderId="0" xfId="2" applyFill="1">
      <alignment vertical="center"/>
    </xf>
    <xf numFmtId="169" fontId="0" fillId="47" borderId="0" xfId="0" applyNumberFormat="1" applyFill="1">
      <alignment vertical="center"/>
    </xf>
    <xf numFmtId="0" fontId="14" fillId="47" borderId="0" xfId="0" applyFont="1" applyFill="1">
      <alignment vertical="center"/>
    </xf>
    <xf numFmtId="0" fontId="43" fillId="47" borderId="0" xfId="0" applyFont="1" applyFill="1" applyAlignment="1">
      <alignment horizontal="left"/>
    </xf>
    <xf numFmtId="0" fontId="2" fillId="53" borderId="1" xfId="1" applyFill="1" applyAlignment="1">
      <alignment horizontal="left"/>
    </xf>
    <xf numFmtId="0" fontId="2" fillId="53" borderId="1" xfId="1" applyFill="1"/>
    <xf numFmtId="0" fontId="3" fillId="53" borderId="0" xfId="3" applyFill="1">
      <alignment vertical="center"/>
    </xf>
    <xf numFmtId="0" fontId="58" fillId="53" borderId="0" xfId="2" applyFill="1">
      <alignment vertical="center"/>
    </xf>
    <xf numFmtId="0" fontId="63" fillId="53" borderId="0" xfId="0" applyFont="1" applyFill="1">
      <alignment vertical="center"/>
    </xf>
    <xf numFmtId="183" fontId="0" fillId="53" borderId="0" xfId="0" applyNumberFormat="1" applyFill="1">
      <alignment vertical="center"/>
    </xf>
    <xf numFmtId="0" fontId="6" fillId="53" borderId="0" xfId="6" applyFill="1">
      <alignment vertical="center"/>
    </xf>
    <xf numFmtId="175" fontId="18" fillId="53" borderId="0" xfId="79" applyFill="1"/>
    <xf numFmtId="183" fontId="26" fillId="53" borderId="0" xfId="0" applyNumberFormat="1" applyFont="1" applyFill="1">
      <alignment vertical="center"/>
    </xf>
    <xf numFmtId="0" fontId="65" fillId="53" borderId="0" xfId="0" applyFont="1" applyFill="1">
      <alignment vertical="center"/>
    </xf>
    <xf numFmtId="0" fontId="2" fillId="47" borderId="1" xfId="1" applyFill="1" applyAlignment="1">
      <alignment horizontal="left"/>
    </xf>
    <xf numFmtId="0" fontId="5" fillId="47" borderId="0" xfId="0" applyFont="1" applyFill="1">
      <alignment vertical="center"/>
    </xf>
    <xf numFmtId="168" fontId="0" fillId="47" borderId="0" xfId="0" applyNumberFormat="1" applyFill="1">
      <alignment vertical="center"/>
    </xf>
    <xf numFmtId="0" fontId="62" fillId="47" borderId="0" xfId="0" applyFont="1" applyFill="1">
      <alignment vertical="center"/>
    </xf>
    <xf numFmtId="168" fontId="18" fillId="47" borderId="0" xfId="0" applyNumberFormat="1" applyFont="1" applyFill="1">
      <alignment vertical="center"/>
    </xf>
    <xf numFmtId="174" fontId="14" fillId="0" borderId="10" xfId="77" applyProtection="1">
      <alignment horizontal="center" vertical="center"/>
    </xf>
    <xf numFmtId="0" fontId="2" fillId="53" borderId="1" xfId="1" quotePrefix="1" applyFill="1"/>
    <xf numFmtId="176" fontId="0" fillId="53" borderId="0" xfId="84" applyFont="1" applyFill="1" applyAlignment="1"/>
    <xf numFmtId="0" fontId="8" fillId="50" borderId="58" xfId="9" applyBorder="1">
      <alignment horizontal="centerContinuous" vertical="center" wrapText="1"/>
    </xf>
    <xf numFmtId="189" fontId="14" fillId="0" borderId="10" xfId="21" applyNumberFormat="1">
      <alignment horizontal="center" vertical="center"/>
    </xf>
    <xf numFmtId="0" fontId="2" fillId="47" borderId="1" xfId="1" applyFill="1" applyAlignment="1">
      <alignment horizontal="left" vertical="center"/>
    </xf>
    <xf numFmtId="0" fontId="18" fillId="47" borderId="0" xfId="0" applyFont="1" applyFill="1" applyAlignment="1">
      <alignment horizontal="right" vertical="center"/>
    </xf>
    <xf numFmtId="168" fontId="18" fillId="0" borderId="0" xfId="82" applyFont="1" applyAlignment="1">
      <alignment vertical="center"/>
    </xf>
    <xf numFmtId="176" fontId="9" fillId="2" borderId="2" xfId="15" applyNumberFormat="1" applyAlignment="1">
      <alignment horizontal="center" vertical="center"/>
    </xf>
    <xf numFmtId="169" fontId="10" fillId="6" borderId="8" xfId="18" applyFill="1" applyAlignment="1">
      <alignment vertical="center"/>
    </xf>
    <xf numFmtId="0" fontId="9" fillId="2" borderId="2" xfId="15" applyAlignment="1">
      <alignment horizontal="center" vertical="center"/>
    </xf>
    <xf numFmtId="0" fontId="64" fillId="56" borderId="12" xfId="90">
      <alignment vertical="center"/>
      <protection locked="0"/>
    </xf>
    <xf numFmtId="179" fontId="64" fillId="56" borderId="12" xfId="90" applyNumberFormat="1">
      <alignment vertical="center"/>
      <protection locked="0"/>
    </xf>
    <xf numFmtId="168" fontId="64" fillId="56" borderId="12" xfId="90" applyNumberFormat="1">
      <alignment vertical="center"/>
      <protection locked="0"/>
    </xf>
    <xf numFmtId="175" fontId="64" fillId="56" borderId="12" xfId="90" applyNumberFormat="1">
      <alignment vertical="center"/>
      <protection locked="0"/>
    </xf>
    <xf numFmtId="1" fontId="64" fillId="56" borderId="12" xfId="90" applyNumberFormat="1" applyAlignment="1">
      <alignment horizontal="center" vertical="center"/>
      <protection locked="0"/>
    </xf>
    <xf numFmtId="0" fontId="64" fillId="56" borderId="12" xfId="90" applyAlignment="1">
      <alignment horizontal="center" vertical="center"/>
      <protection locked="0"/>
    </xf>
    <xf numFmtId="181" fontId="64" fillId="56" borderId="12" xfId="90" applyNumberFormat="1" applyAlignment="1">
      <alignment horizontal="center" vertical="center"/>
      <protection locked="0"/>
    </xf>
    <xf numFmtId="174" fontId="14" fillId="0" borderId="59" xfId="77" applyBorder="1">
      <alignment horizontal="center" vertical="center"/>
      <protection locked="0"/>
    </xf>
    <xf numFmtId="0" fontId="68" fillId="53" borderId="0" xfId="0" applyFont="1" applyFill="1">
      <alignment vertical="center"/>
    </xf>
    <xf numFmtId="187" fontId="4" fillId="2" borderId="2" xfId="4" applyNumberFormat="1" applyAlignment="1">
      <alignment horizontal="center" vertical="center"/>
    </xf>
    <xf numFmtId="0" fontId="62" fillId="0" borderId="0" xfId="0" applyFont="1">
      <alignment vertical="center"/>
    </xf>
    <xf numFmtId="0" fontId="62" fillId="47" borderId="0" xfId="0" applyFont="1" applyFill="1" applyAlignment="1">
      <alignment horizontal="right" vertical="center"/>
    </xf>
    <xf numFmtId="0" fontId="18" fillId="47" borderId="0" xfId="0" applyFont="1" applyFill="1" applyAlignment="1">
      <alignment horizontal="centerContinuous" vertical="center"/>
    </xf>
    <xf numFmtId="168" fontId="73" fillId="56" borderId="12" xfId="90" applyNumberFormat="1" applyFont="1">
      <alignment vertical="center"/>
      <protection locked="0"/>
    </xf>
    <xf numFmtId="176" fontId="18" fillId="8" borderId="0" xfId="0" applyNumberFormat="1" applyFont="1" applyFill="1" applyAlignment="1">
      <alignment horizontal="right" vertical="center"/>
    </xf>
    <xf numFmtId="176" fontId="18" fillId="7" borderId="0" xfId="0" applyNumberFormat="1" applyFont="1" applyFill="1" applyAlignment="1">
      <alignment horizontal="right" vertical="center"/>
    </xf>
    <xf numFmtId="186" fontId="5" fillId="0" borderId="2" xfId="13" applyNumberFormat="1">
      <alignment vertical="center"/>
    </xf>
    <xf numFmtId="183" fontId="64" fillId="3" borderId="40" xfId="23" applyNumberFormat="1" applyFont="1" applyBorder="1" applyProtection="1">
      <alignment vertical="center"/>
    </xf>
    <xf numFmtId="183" fontId="25" fillId="3" borderId="41" xfId="23" applyNumberFormat="1" applyBorder="1" applyProtection="1">
      <alignment vertical="center"/>
    </xf>
    <xf numFmtId="183" fontId="64" fillId="56" borderId="12" xfId="90" applyNumberFormat="1">
      <alignment vertical="center"/>
      <protection locked="0"/>
    </xf>
    <xf numFmtId="164" fontId="18" fillId="47" borderId="0" xfId="0" applyNumberFormat="1" applyFont="1" applyFill="1">
      <alignment vertical="center"/>
    </xf>
    <xf numFmtId="0" fontId="15" fillId="47" borderId="0" xfId="22" applyFill="1" applyAlignment="1">
      <alignment horizontal="left" vertical="center" indent="1"/>
    </xf>
    <xf numFmtId="0" fontId="8" fillId="50" borderId="62" xfId="9" applyBorder="1">
      <alignment horizontal="centerContinuous" vertical="center" wrapText="1"/>
    </xf>
    <xf numFmtId="0" fontId="8" fillId="50" borderId="61" xfId="9" applyBorder="1">
      <alignment horizontal="centerContinuous" vertical="center" wrapText="1"/>
    </xf>
    <xf numFmtId="49" fontId="21" fillId="7" borderId="0" xfId="92" applyNumberFormat="1" applyFont="1" applyFill="1" applyAlignment="1">
      <alignment vertical="center"/>
    </xf>
    <xf numFmtId="49" fontId="26" fillId="7" borderId="0" xfId="92" applyNumberFormat="1" applyFill="1" applyAlignment="1">
      <alignment vertical="center"/>
    </xf>
    <xf numFmtId="0" fontId="18" fillId="8" borderId="60" xfId="0" applyFont="1" applyFill="1" applyBorder="1" applyAlignment="1">
      <alignment horizontal="centerContinuous" vertical="center"/>
    </xf>
    <xf numFmtId="0" fontId="51" fillId="47" borderId="0" xfId="85" applyFill="1" applyAlignment="1">
      <alignment vertical="center"/>
    </xf>
    <xf numFmtId="176" fontId="64" fillId="56" borderId="12" xfId="90" applyNumberFormat="1" applyAlignment="1">
      <alignment horizontal="center" vertical="center"/>
      <protection locked="0"/>
    </xf>
    <xf numFmtId="190" fontId="64" fillId="56" borderId="12" xfId="90" applyNumberFormat="1" applyAlignment="1">
      <alignment horizontal="center" vertical="center"/>
      <protection locked="0"/>
    </xf>
    <xf numFmtId="169" fontId="10" fillId="5" borderId="8" xfId="18" applyAlignment="1">
      <alignment horizontal="center"/>
    </xf>
    <xf numFmtId="0" fontId="74" fillId="47" borderId="0" xfId="0" applyFont="1" applyFill="1">
      <alignment vertical="center"/>
    </xf>
    <xf numFmtId="179" fontId="4" fillId="2" borderId="2" xfId="4" applyNumberFormat="1">
      <alignment vertical="center"/>
    </xf>
    <xf numFmtId="0" fontId="0" fillId="47" borderId="0" xfId="0" quotePrefix="1" applyFill="1">
      <alignment vertical="center"/>
    </xf>
    <xf numFmtId="179" fontId="9" fillId="2" borderId="2" xfId="15" applyNumberFormat="1">
      <alignment vertical="center"/>
    </xf>
    <xf numFmtId="181" fontId="64" fillId="56" borderId="12" xfId="29" applyNumberFormat="1" applyAlignment="1">
      <alignment horizontal="center" vertical="center"/>
      <protection locked="0"/>
    </xf>
    <xf numFmtId="168" fontId="16" fillId="2" borderId="2" xfId="5" applyNumberFormat="1" applyFont="1">
      <alignment vertical="center"/>
    </xf>
    <xf numFmtId="168" fontId="75" fillId="3" borderId="7" xfId="12" applyNumberFormat="1" applyFont="1" applyFill="1">
      <alignment vertical="center"/>
    </xf>
    <xf numFmtId="168" fontId="18" fillId="8" borderId="0" xfId="82" applyFont="1" applyFill="1" applyAlignment="1">
      <alignment vertical="center"/>
    </xf>
    <xf numFmtId="10" fontId="5" fillId="8" borderId="2" xfId="13" applyNumberFormat="1" applyFill="1">
      <alignment vertical="center"/>
    </xf>
    <xf numFmtId="191" fontId="64" fillId="56" borderId="12" xfId="29" applyNumberFormat="1" applyAlignment="1">
      <alignment horizontal="center" vertical="center"/>
      <protection locked="0"/>
    </xf>
    <xf numFmtId="179" fontId="18" fillId="47" borderId="0" xfId="0" applyNumberFormat="1" applyFont="1" applyFill="1">
      <alignment vertical="center"/>
    </xf>
    <xf numFmtId="0" fontId="18" fillId="0" borderId="0" xfId="0" applyFont="1" applyAlignment="1">
      <alignment horizontal="left" vertical="center" indent="1"/>
    </xf>
    <xf numFmtId="168" fontId="18" fillId="8" borderId="3" xfId="8" applyNumberFormat="1" applyFont="1" applyFill="1" applyAlignment="1">
      <alignment vertical="center"/>
    </xf>
    <xf numFmtId="177" fontId="64" fillId="56" borderId="12" xfId="29" applyNumberFormat="1">
      <alignment vertical="center"/>
      <protection locked="0"/>
    </xf>
    <xf numFmtId="0" fontId="76" fillId="47" borderId="1" xfId="1" applyFont="1" applyFill="1" applyAlignment="1">
      <alignment horizontal="left"/>
    </xf>
    <xf numFmtId="0" fontId="26" fillId="47" borderId="0" xfId="6" applyFont="1" applyFill="1">
      <alignment vertical="center"/>
    </xf>
    <xf numFmtId="192" fontId="5" fillId="0" borderId="2" xfId="13" applyNumberFormat="1">
      <alignment vertical="center"/>
    </xf>
    <xf numFmtId="0" fontId="8" fillId="50" borderId="63" xfId="9" applyBorder="1">
      <alignment horizontal="centerContinuous" vertical="center" wrapText="1"/>
    </xf>
    <xf numFmtId="0" fontId="23" fillId="47" borderId="0" xfId="6" applyFont="1" applyFill="1" applyAlignment="1">
      <alignment horizontal="right" vertical="center"/>
    </xf>
    <xf numFmtId="0" fontId="6" fillId="0" borderId="7" xfId="12" applyFont="1">
      <alignment vertical="center"/>
    </xf>
    <xf numFmtId="0" fontId="18" fillId="8" borderId="7" xfId="12" applyFont="1" applyFill="1">
      <alignment vertical="center"/>
    </xf>
    <xf numFmtId="0" fontId="48" fillId="0" borderId="7" xfId="12" applyFont="1">
      <alignment vertical="center"/>
    </xf>
    <xf numFmtId="0" fontId="26" fillId="0" borderId="0" xfId="92"/>
    <xf numFmtId="0" fontId="26" fillId="49" borderId="0" xfId="92" applyFill="1"/>
    <xf numFmtId="0" fontId="26" fillId="8" borderId="39" xfId="92" applyFill="1" applyBorder="1"/>
    <xf numFmtId="0" fontId="26" fillId="8" borderId="38" xfId="92" applyFill="1" applyBorder="1"/>
    <xf numFmtId="0" fontId="26" fillId="8" borderId="37" xfId="92" applyFill="1" applyBorder="1"/>
    <xf numFmtId="0" fontId="26" fillId="8" borderId="33" xfId="92" applyFill="1" applyBorder="1"/>
    <xf numFmtId="0" fontId="26" fillId="8" borderId="32" xfId="92" applyFill="1" applyBorder="1"/>
    <xf numFmtId="0" fontId="26" fillId="50" borderId="36" xfId="92" applyFill="1" applyBorder="1"/>
    <xf numFmtId="0" fontId="26" fillId="50" borderId="35" xfId="92" applyFill="1" applyBorder="1"/>
    <xf numFmtId="0" fontId="26" fillId="50" borderId="34" xfId="92" applyFill="1" applyBorder="1"/>
    <xf numFmtId="0" fontId="55" fillId="0" borderId="0" xfId="92" applyFont="1"/>
    <xf numFmtId="0" fontId="54" fillId="8" borderId="0" xfId="92" applyFont="1" applyFill="1"/>
    <xf numFmtId="0" fontId="77" fillId="8" borderId="0" xfId="92" applyFont="1" applyFill="1"/>
    <xf numFmtId="0" fontId="53" fillId="8" borderId="0" xfId="92" applyFont="1" applyFill="1"/>
    <xf numFmtId="0" fontId="54" fillId="0" borderId="0" xfId="92" applyFont="1"/>
    <xf numFmtId="0" fontId="52" fillId="8" borderId="0" xfId="92" applyFont="1" applyFill="1"/>
    <xf numFmtId="0" fontId="26" fillId="8" borderId="31" xfId="92" applyFill="1" applyBorder="1"/>
    <xf numFmtId="0" fontId="26" fillId="8" borderId="30" xfId="92" applyFill="1" applyBorder="1"/>
    <xf numFmtId="0" fontId="26" fillId="8" borderId="29" xfId="92" applyFill="1" applyBorder="1"/>
    <xf numFmtId="0" fontId="0" fillId="57" borderId="0" xfId="0" applyFill="1">
      <alignment vertical="center"/>
    </xf>
    <xf numFmtId="0" fontId="0" fillId="57" borderId="0" xfId="0" applyFill="1" applyAlignment="1"/>
    <xf numFmtId="0" fontId="78" fillId="0" borderId="0" xfId="0" applyFont="1">
      <alignment vertical="center"/>
    </xf>
    <xf numFmtId="0" fontId="79" fillId="8" borderId="0" xfId="0" applyFont="1" applyFill="1" applyAlignment="1">
      <alignment horizontal="center" vertical="center"/>
    </xf>
    <xf numFmtId="0" fontId="81" fillId="8" borderId="0" xfId="85" applyFont="1" applyFill="1" applyBorder="1" applyAlignment="1">
      <alignment horizontal="center" vertical="center"/>
    </xf>
    <xf numFmtId="0" fontId="82" fillId="50" borderId="64" xfId="24" applyFont="1" applyBorder="1">
      <alignment vertical="center"/>
    </xf>
    <xf numFmtId="0" fontId="19" fillId="50" borderId="65" xfId="24" applyBorder="1">
      <alignment vertical="center"/>
    </xf>
    <xf numFmtId="0" fontId="19" fillId="50" borderId="66" xfId="24" applyBorder="1">
      <alignment vertical="center"/>
    </xf>
    <xf numFmtId="0" fontId="58" fillId="3" borderId="67" xfId="2" applyFill="1" applyBorder="1" applyAlignment="1">
      <alignment vertical="center" wrapText="1"/>
    </xf>
    <xf numFmtId="0" fontId="78" fillId="0" borderId="68" xfId="0" applyFont="1" applyBorder="1" applyAlignment="1">
      <alignment vertical="center" wrapText="1"/>
    </xf>
    <xf numFmtId="0" fontId="85" fillId="0" borderId="69" xfId="0" applyFont="1" applyBorder="1" applyAlignment="1">
      <alignment horizontal="center" vertical="center" wrapText="1"/>
    </xf>
    <xf numFmtId="0" fontId="58" fillId="3" borderId="68" xfId="2" applyFill="1" applyBorder="1" applyAlignment="1">
      <alignment vertical="center" wrapText="1"/>
    </xf>
    <xf numFmtId="0" fontId="84" fillId="50" borderId="72" xfId="9" applyFont="1" applyBorder="1">
      <alignment horizontal="centerContinuous" vertical="center" wrapText="1"/>
    </xf>
    <xf numFmtId="0" fontId="83" fillId="58" borderId="71" xfId="9" applyFont="1" applyFill="1" applyBorder="1" applyAlignment="1">
      <alignment horizontal="center" vertical="center" wrapText="1"/>
    </xf>
    <xf numFmtId="0" fontId="84" fillId="50" borderId="73" xfId="9" applyFont="1" applyBorder="1">
      <alignment horizontal="centerContinuous" vertical="center" wrapText="1"/>
    </xf>
    <xf numFmtId="0" fontId="78" fillId="59" borderId="74" xfId="0" applyFont="1" applyFill="1" applyBorder="1" applyAlignment="1">
      <alignment vertical="center" wrapText="1"/>
    </xf>
    <xf numFmtId="0" fontId="86" fillId="59" borderId="75" xfId="0" applyFont="1" applyFill="1" applyBorder="1" applyAlignment="1">
      <alignment horizontal="center" vertical="center" wrapText="1"/>
    </xf>
    <xf numFmtId="0" fontId="0" fillId="57" borderId="0" xfId="0" applyFill="1" applyAlignment="1">
      <alignment vertical="top" wrapText="1"/>
    </xf>
    <xf numFmtId="0" fontId="87" fillId="57" borderId="0" xfId="0" applyFont="1" applyFill="1">
      <alignment vertical="center"/>
    </xf>
    <xf numFmtId="0" fontId="87" fillId="57" borderId="0" xfId="0" applyFont="1" applyFill="1" applyAlignment="1">
      <alignment horizontal="right" vertical="center"/>
    </xf>
    <xf numFmtId="0" fontId="88" fillId="57" borderId="0" xfId="0" applyFont="1" applyFill="1" applyAlignment="1">
      <alignment horizontal="center" vertical="top" wrapText="1"/>
    </xf>
    <xf numFmtId="0" fontId="89" fillId="57" borderId="0" xfId="0" applyFont="1" applyFill="1" applyAlignment="1">
      <alignment horizontal="center" vertical="top" wrapText="1"/>
    </xf>
    <xf numFmtId="0" fontId="0" fillId="57" borderId="0" xfId="0" applyFill="1" applyAlignment="1">
      <alignment horizontal="center"/>
    </xf>
    <xf numFmtId="0" fontId="80" fillId="8" borderId="0" xfId="0" applyFont="1" applyFill="1" applyAlignment="1">
      <alignment horizontal="center" vertical="center"/>
    </xf>
    <xf numFmtId="0" fontId="83" fillId="50" borderId="71" xfId="9" applyFont="1" applyBorder="1" applyAlignment="1">
      <alignment horizontal="center" vertical="center" wrapText="1"/>
    </xf>
    <xf numFmtId="0" fontId="90" fillId="0" borderId="69" xfId="0" applyFont="1" applyBorder="1" applyAlignment="1">
      <alignment horizontal="center" vertical="center" wrapText="1"/>
    </xf>
    <xf numFmtId="0" fontId="90" fillId="53" borderId="69" xfId="0" applyFont="1" applyFill="1" applyBorder="1" applyAlignment="1">
      <alignment horizontal="center" vertical="center" wrapText="1"/>
    </xf>
    <xf numFmtId="0" fontId="55" fillId="0" borderId="0" xfId="92" applyFont="1" applyAlignment="1">
      <alignment horizontal="right"/>
    </xf>
    <xf numFmtId="0" fontId="57" fillId="0" borderId="0" xfId="92" applyFont="1"/>
    <xf numFmtId="0" fontId="91" fillId="0" borderId="0" xfId="85" applyFont="1" applyBorder="1" applyAlignment="1">
      <alignment vertical="center"/>
    </xf>
    <xf numFmtId="0" fontId="26" fillId="50" borderId="36" xfId="92" applyFill="1" applyBorder="1" applyAlignment="1">
      <alignment vertical="center"/>
    </xf>
    <xf numFmtId="0" fontId="26" fillId="50" borderId="35" xfId="92" applyFill="1" applyBorder="1" applyAlignment="1">
      <alignment vertical="center"/>
    </xf>
    <xf numFmtId="0" fontId="56" fillId="50" borderId="35" xfId="92" applyFont="1" applyFill="1" applyBorder="1" applyAlignment="1">
      <alignment vertical="center"/>
    </xf>
    <xf numFmtId="0" fontId="26" fillId="50" borderId="34" xfId="92" applyFill="1" applyBorder="1" applyAlignment="1">
      <alignment vertical="center"/>
    </xf>
    <xf numFmtId="0" fontId="41" fillId="50" borderId="35" xfId="92" applyFont="1" applyFill="1" applyBorder="1" applyAlignment="1">
      <alignment vertical="center"/>
    </xf>
    <xf numFmtId="0" fontId="67" fillId="54" borderId="0" xfId="0" applyFont="1" applyFill="1" applyAlignment="1">
      <alignment horizontal="center" vertical="center"/>
    </xf>
    <xf numFmtId="0" fontId="0" fillId="0" borderId="0" xfId="0" applyAlignment="1">
      <alignment horizontal="center" vertical="center"/>
    </xf>
    <xf numFmtId="0" fontId="78" fillId="0" borderId="46" xfId="0" applyFont="1" applyBorder="1" applyAlignment="1">
      <alignment vertical="center" wrapText="1"/>
    </xf>
    <xf numFmtId="0" fontId="0" fillId="0" borderId="46" xfId="0" applyBorder="1" applyAlignment="1">
      <alignment vertical="center" wrapText="1"/>
    </xf>
    <xf numFmtId="0" fontId="0" fillId="0" borderId="78" xfId="0" applyBorder="1" applyAlignment="1">
      <alignment vertical="center" wrapText="1"/>
    </xf>
    <xf numFmtId="0" fontId="78" fillId="59" borderId="76" xfId="0" applyFont="1" applyFill="1" applyBorder="1" applyAlignment="1">
      <alignment vertical="center" wrapText="1"/>
    </xf>
    <xf numFmtId="0" fontId="0" fillId="0" borderId="76" xfId="0" applyBorder="1" applyAlignment="1">
      <alignment vertical="center" wrapText="1"/>
    </xf>
    <xf numFmtId="0" fontId="0" fillId="0" borderId="77" xfId="0" applyBorder="1" applyAlignment="1">
      <alignment vertical="center" wrapText="1"/>
    </xf>
    <xf numFmtId="0" fontId="78" fillId="53" borderId="0" xfId="0" applyFont="1" applyFill="1" applyAlignment="1">
      <alignment vertical="center" wrapText="1"/>
    </xf>
    <xf numFmtId="0" fontId="0" fillId="53" borderId="0" xfId="0" applyFill="1" applyAlignment="1">
      <alignment vertical="center" wrapText="1"/>
    </xf>
    <xf numFmtId="0" fontId="0" fillId="53" borderId="70" xfId="0" applyFill="1" applyBorder="1" applyAlignment="1">
      <alignment vertical="center" wrapText="1"/>
    </xf>
    <xf numFmtId="0" fontId="78" fillId="0" borderId="0" xfId="0" applyFont="1" applyAlignment="1">
      <alignment vertical="center" wrapText="1"/>
    </xf>
    <xf numFmtId="0" fontId="0" fillId="0" borderId="0" xfId="0" applyAlignment="1">
      <alignment vertical="center" wrapText="1"/>
    </xf>
    <xf numFmtId="0" fontId="0" fillId="0" borderId="70" xfId="0" applyBorder="1" applyAlignment="1">
      <alignment vertical="center" wrapText="1"/>
    </xf>
  </cellXfs>
  <cellStyles count="93">
    <cellStyle name="20 % - Akzent1" xfId="54" builtinId="30" hidden="1"/>
    <cellStyle name="20 % - Akzent2" xfId="58" builtinId="34" hidden="1"/>
    <cellStyle name="20 % - Akzent3" xfId="62" builtinId="38" hidden="1"/>
    <cellStyle name="20 % - Akzent4" xfId="66" builtinId="42" hidden="1"/>
    <cellStyle name="20 % - Akzent5" xfId="70" builtinId="46" hidden="1"/>
    <cellStyle name="20 % - Akzent6" xfId="74" builtinId="50" hidden="1"/>
    <cellStyle name="40 % - Akzent1" xfId="55" builtinId="31" hidden="1"/>
    <cellStyle name="40 % - Akzent2" xfId="59" builtinId="35" hidden="1"/>
    <cellStyle name="40 % - Akzent3" xfId="63" builtinId="39" hidden="1"/>
    <cellStyle name="40 % - Akzent4" xfId="67" builtinId="43" hidden="1"/>
    <cellStyle name="40 % - Akzent5" xfId="71" builtinId="47" hidden="1"/>
    <cellStyle name="40 % - Akzent6" xfId="75" builtinId="51" hidden="1"/>
    <cellStyle name="60 % - Akzent1" xfId="56" builtinId="32" hidden="1"/>
    <cellStyle name="60 % - Akzent2" xfId="60" builtinId="36" hidden="1"/>
    <cellStyle name="60 % - Akzent3" xfId="64" builtinId="40" hidden="1"/>
    <cellStyle name="60 % - Akzent4" xfId="68" builtinId="44" hidden="1"/>
    <cellStyle name="60 % - Akzent5" xfId="72" builtinId="48" hidden="1"/>
    <cellStyle name="60 % - Akzent6" xfId="76" builtinId="52" hidden="1"/>
    <cellStyle name="Akzent1" xfId="53" builtinId="29" hidden="1"/>
    <cellStyle name="Akzent2" xfId="57" builtinId="33" hidden="1"/>
    <cellStyle name="Akzent3" xfId="61" builtinId="37" hidden="1"/>
    <cellStyle name="Akzent4" xfId="65" builtinId="41" hidden="1"/>
    <cellStyle name="Akzent5" xfId="69" builtinId="45" hidden="1"/>
    <cellStyle name="Akzent6" xfId="73" builtinId="49" hidden="1"/>
    <cellStyle name="Annahme" xfId="29" xr:uid="{00000000-0005-0000-0000-000018000000}"/>
    <cellStyle name="Annahme_perm" xfId="90" xr:uid="{00000000-0005-0000-0000-000019000000}"/>
    <cellStyle name="Ausgabe" xfId="45" builtinId="21" hidden="1"/>
    <cellStyle name="Berechnung" xfId="46" builtinId="22" hidden="1"/>
    <cellStyle name="Bezeichnung_Eingabe" xfId="16" xr:uid="{00000000-0005-0000-0000-00001C000000}"/>
    <cellStyle name="Blatt_1" xfId="24" xr:uid="{00000000-0005-0000-0000-00001D000000}"/>
    <cellStyle name="Blatt_2" xfId="25" xr:uid="{00000000-0005-0000-0000-00001E000000}"/>
    <cellStyle name="Blatt_3" xfId="26" xr:uid="{00000000-0005-0000-0000-00001F000000}"/>
    <cellStyle name="Check" xfId="89" xr:uid="{00000000-0005-0000-0000-000020000000}"/>
    <cellStyle name="Datum" xfId="84" xr:uid="{00000000-0005-0000-0000-000021000000}"/>
    <cellStyle name="Dezimal [0]" xfId="32" builtinId="6" hidden="1"/>
    <cellStyle name="Eingabe" xfId="44" builtinId="20" hidden="1"/>
    <cellStyle name="Einheit" xfId="6" xr:uid="{00000000-0005-0000-0000-000024000000}"/>
    <cellStyle name="Ergebnis" xfId="52" builtinId="25" hidden="1"/>
    <cellStyle name="Erklärender Text" xfId="51" builtinId="53" hidden="1"/>
    <cellStyle name="Ext_Link" xfId="83" xr:uid="{00000000-0005-0000-0000-000027000000}"/>
    <cellStyle name="Flag" xfId="18" xr:uid="{00000000-0005-0000-0000-000028000000}"/>
    <cellStyle name="Gut" xfId="41" builtinId="26" hidden="1"/>
    <cellStyle name="Hinw_DEU" xfId="86" xr:uid="{00000000-0005-0000-0000-00002A000000}"/>
    <cellStyle name="Hinw_ENG" xfId="87" xr:uid="{00000000-0005-0000-0000-00002B000000}"/>
    <cellStyle name="Hyperlink-Text" xfId="22" xr:uid="{00000000-0005-0000-0000-00002C000000}"/>
    <cellStyle name="InSheet" xfId="91" xr:uid="{00000000-0005-0000-0000-00002D000000}"/>
    <cellStyle name="IST-Daten" xfId="88" xr:uid="{00000000-0005-0000-0000-00002E000000}"/>
    <cellStyle name="Komma" xfId="31" builtinId="3" hidden="1"/>
    <cellStyle name="Kommentar" xfId="23" xr:uid="{00000000-0005-0000-0000-000030000000}"/>
    <cellStyle name="Kontrolle_DEU" xfId="30" xr:uid="{00000000-0005-0000-0000-000031000000}"/>
    <cellStyle name="Kontrolle_ENG" xfId="19" xr:uid="{00000000-0005-0000-0000-000032000000}"/>
    <cellStyle name="Leere_Zelle" xfId="17" xr:uid="{00000000-0005-0000-0000-000033000000}"/>
    <cellStyle name="Link" xfId="78" builtinId="8" hidden="1"/>
    <cellStyle name="Link" xfId="80" builtinId="8" hidden="1"/>
    <cellStyle name="Link" xfId="85" builtinId="8"/>
    <cellStyle name="Neutral" xfId="43" builtinId="28" hidden="1"/>
    <cellStyle name="Notiz" xfId="50" builtinId="10" hidden="1"/>
    <cellStyle name="Prozent" xfId="35" builtinId="5" hidden="1"/>
    <cellStyle name="Prozent" xfId="79" builtinId="5"/>
    <cellStyle name="Quotient" xfId="14" xr:uid="{00000000-0005-0000-0000-00003B000000}"/>
    <cellStyle name="Referenz_InSheet" xfId="13" xr:uid="{00000000-0005-0000-0000-00003C000000}"/>
    <cellStyle name="Referenz_OffSheet" xfId="15" xr:uid="{00000000-0005-0000-0000-00003D000000}"/>
    <cellStyle name="Schalter_DEU" xfId="21" xr:uid="{00000000-0005-0000-0000-00003E000000}"/>
    <cellStyle name="Schalter_ENG" xfId="77" xr:uid="{00000000-0005-0000-0000-00003F000000}"/>
    <cellStyle name="Schlecht" xfId="42" builtinId="27" hidden="1"/>
    <cellStyle name="Standard" xfId="0" builtinId="0" customBuiltin="1"/>
    <cellStyle name="Standard 2" xfId="92" xr:uid="{00000000-0005-0000-0000-000042000000}"/>
    <cellStyle name="Status_in_Arbeit" xfId="20" xr:uid="{00000000-0005-0000-0000-000043000000}"/>
    <cellStyle name="Status_in_Ordnung" xfId="27" xr:uid="{00000000-0005-0000-0000-000044000000}"/>
    <cellStyle name="Status_Pruefen" xfId="28" xr:uid="{00000000-0005-0000-0000-000045000000}"/>
    <cellStyle name="Tabellen_Ueb" xfId="9" xr:uid="{00000000-0005-0000-0000-000046000000}"/>
    <cellStyle name="Techn_Eingabe" xfId="4" xr:uid="{00000000-0005-0000-0000-000048000000}"/>
    <cellStyle name="Überschrift" xfId="36" builtinId="15" hidden="1"/>
    <cellStyle name="Überschrift 1" xfId="37" builtinId="16" hidden="1"/>
    <cellStyle name="Überschrift 2" xfId="38" builtinId="17" hidden="1"/>
    <cellStyle name="Überschrift 3" xfId="39" builtinId="18" hidden="1"/>
    <cellStyle name="Überschrift 4" xfId="40" builtinId="19" hidden="1"/>
    <cellStyle name="Ueb1" xfId="1" xr:uid="{00000000-0005-0000-0000-00004E000000}"/>
    <cellStyle name="Ueb2" xfId="2" xr:uid="{00000000-0005-0000-0000-00004F000000}"/>
    <cellStyle name="Ueb3" xfId="3" xr:uid="{00000000-0005-0000-0000-000050000000}"/>
    <cellStyle name="Ueb4" xfId="7" xr:uid="{00000000-0005-0000-0000-000051000000}"/>
    <cellStyle name="Verknüpfte Zelle" xfId="47" builtinId="24" hidden="1"/>
    <cellStyle name="Währung" xfId="33" builtinId="4" hidden="1"/>
    <cellStyle name="Währung [0]" xfId="34" builtinId="7" hidden="1"/>
    <cellStyle name="Warnender Text" xfId="49" builtinId="11" hidden="1"/>
    <cellStyle name="Zahl_Prozent" xfId="81" xr:uid="{00000000-0005-0000-0000-000056000000}"/>
    <cellStyle name="Zahl_Standard" xfId="82" xr:uid="{00000000-0005-0000-0000-000057000000}"/>
    <cellStyle name="Zeile_Abgrenzung" xfId="8" xr:uid="{00000000-0005-0000-0000-000058000000}"/>
    <cellStyle name="Zeile_Schlussbilanz" xfId="12" xr:uid="{00000000-0005-0000-0000-000059000000}"/>
    <cellStyle name="Zeile_Spalten-Summe" xfId="5" xr:uid="{00000000-0005-0000-0000-00005A000000}"/>
    <cellStyle name="Zeile_Summe" xfId="11" xr:uid="{00000000-0005-0000-0000-00005B000000}"/>
    <cellStyle name="Zeile_Zw-summe" xfId="10" xr:uid="{00000000-0005-0000-0000-00005C000000}"/>
    <cellStyle name="Zelle überprüfen" xfId="48" builtinId="23" hidden="1"/>
  </cellStyles>
  <dxfs count="197">
    <dxf>
      <font>
        <b/>
        <i val="0"/>
        <color rgb="FFDC1414"/>
      </font>
      <fill>
        <patternFill>
          <bgColor theme="9" tint="0.59996337778862885"/>
        </patternFill>
      </fill>
      <border>
        <left style="thin">
          <color theme="9" tint="-0.24994659260841701"/>
        </left>
        <right style="thin">
          <color theme="9" tint="-0.24994659260841701"/>
        </right>
        <top style="thin">
          <color theme="9" tint="-0.24994659260841701"/>
        </top>
        <bottom style="thin">
          <color theme="9" tint="-0.24994659260841701"/>
        </bottom>
        <vertical/>
        <horizontal/>
      </border>
    </dxf>
    <dxf>
      <font>
        <b/>
        <i val="0"/>
        <color rgb="FFDC1414"/>
      </font>
      <fill>
        <patternFill>
          <bgColor theme="9" tint="0.59996337778862885"/>
        </patternFill>
      </fill>
      <border>
        <left style="thin">
          <color theme="9" tint="-0.24994659260841701"/>
        </left>
        <right style="thin">
          <color theme="9" tint="-0.24994659260841701"/>
        </right>
        <top style="thin">
          <color theme="9" tint="-0.24994659260841701"/>
        </top>
        <bottom style="thin">
          <color theme="9" tint="-0.24994659260841701"/>
        </bottom>
        <vertical/>
        <horizontal/>
      </border>
    </dxf>
    <dxf>
      <fill>
        <patternFill>
          <bgColor indexed="44"/>
        </patternFill>
      </fill>
      <border>
        <top/>
        <bottom/>
      </border>
    </dxf>
    <dxf>
      <font>
        <b val="0"/>
        <i val="0"/>
        <condense val="0"/>
        <extend val="0"/>
        <color auto="1"/>
      </font>
      <fill>
        <patternFill>
          <bgColor indexed="43"/>
        </patternFill>
      </fill>
      <border>
        <top/>
        <bottom style="thin">
          <color indexed="34"/>
        </bottom>
      </border>
    </dxf>
    <dxf>
      <font>
        <color theme="5"/>
      </font>
      <fill>
        <patternFill>
          <bgColor theme="5"/>
        </patternFill>
      </fill>
      <border>
        <left style="thin">
          <color theme="5" tint="-0.24994659260841701"/>
        </left>
        <right style="thin">
          <color theme="5" tint="-0.24994659260841701"/>
        </right>
        <top style="thin">
          <color theme="5" tint="-0.24994659260841701"/>
        </top>
        <bottom style="thin">
          <color theme="5" tint="-0.24994659260841701"/>
        </bottom>
      </border>
    </dxf>
    <dxf>
      <font>
        <b/>
        <i val="0"/>
        <condense val="0"/>
        <extend val="0"/>
        <color indexed="10"/>
      </font>
      <fill>
        <patternFill patternType="solid">
          <fgColor indexed="14"/>
          <bgColor theme="0" tint="-0.14996795556505021"/>
        </patternFill>
      </fill>
      <border>
        <left style="thin">
          <color indexed="10"/>
        </left>
        <right style="thin">
          <color indexed="10"/>
        </right>
        <top style="thin">
          <color indexed="10"/>
        </top>
        <bottom style="thin">
          <color indexed="10"/>
        </bottom>
      </border>
    </dxf>
    <dxf>
      <font>
        <b/>
        <i val="0"/>
        <condense val="0"/>
        <extend val="0"/>
        <color indexed="10"/>
      </font>
      <fill>
        <patternFill patternType="solid">
          <fgColor indexed="14"/>
          <bgColor theme="0" tint="-0.14996795556505021"/>
        </patternFill>
      </fill>
      <border>
        <left style="thin">
          <color indexed="10"/>
        </left>
        <right style="thin">
          <color indexed="10"/>
        </right>
        <top style="thin">
          <color indexed="10"/>
        </top>
        <bottom style="thin">
          <color indexed="10"/>
        </bottom>
      </border>
    </dxf>
    <dxf>
      <font>
        <condense val="0"/>
        <extend val="0"/>
        <color indexed="10"/>
      </font>
    </dxf>
    <dxf>
      <font>
        <b/>
        <i val="0"/>
        <color rgb="FFDC1414"/>
      </font>
      <fill>
        <patternFill>
          <bgColor rgb="FFFEDAD6"/>
        </patternFill>
      </fill>
      <border>
        <left style="thin">
          <color rgb="FFDC1414"/>
        </left>
        <right style="thin">
          <color rgb="FFDC1414"/>
        </right>
        <top style="thin">
          <color rgb="FFDC1414"/>
        </top>
        <bottom style="thin">
          <color rgb="FFDC1414"/>
        </bottom>
        <vertical/>
        <horizontal/>
      </border>
    </dxf>
    <dxf>
      <font>
        <condense val="0"/>
        <extend val="0"/>
        <color indexed="22"/>
      </font>
      <fill>
        <patternFill patternType="lightDown">
          <fgColor rgb="FFFF0000"/>
          <bgColor indexed="65"/>
        </patternFill>
      </fill>
      <border>
        <left style="thin">
          <color indexed="23"/>
        </left>
        <right style="thin">
          <color indexed="23"/>
        </right>
        <top style="thin">
          <color indexed="23"/>
        </top>
        <bottom style="thin">
          <color indexed="23"/>
        </bottom>
      </border>
    </dxf>
    <dxf>
      <font>
        <condense val="0"/>
        <extend val="0"/>
        <color indexed="42"/>
      </font>
      <fill>
        <patternFill patternType="lightUp">
          <fgColor indexed="22"/>
          <bgColor indexed="42"/>
        </patternFill>
      </fill>
      <border>
        <left style="thin">
          <color indexed="55"/>
        </left>
        <right style="thin">
          <color indexed="55"/>
        </right>
        <top style="thin">
          <color indexed="55"/>
        </top>
        <bottom style="thin">
          <color indexed="55"/>
        </bottom>
      </border>
    </dxf>
    <dxf>
      <fill>
        <patternFill patternType="lightUp">
          <fgColor theme="4" tint="-0.24994659260841701"/>
          <bgColor indexed="44"/>
        </patternFill>
      </fill>
      <border>
        <left style="thin">
          <color indexed="55"/>
        </left>
        <right style="thin">
          <color indexed="55"/>
        </right>
        <top style="thin">
          <color indexed="55"/>
        </top>
        <bottom style="thin">
          <color indexed="55"/>
        </bottom>
      </border>
    </dxf>
    <dxf>
      <fill>
        <patternFill patternType="lightUp">
          <fgColor indexed="55"/>
          <bgColor indexed="13"/>
        </patternFill>
      </fill>
      <border>
        <left style="thin">
          <color indexed="55"/>
        </left>
        <right style="thin">
          <color indexed="55"/>
        </right>
        <top style="thin">
          <color indexed="55"/>
        </top>
        <bottom style="thin">
          <color indexed="55"/>
        </bottom>
      </border>
    </dxf>
    <dxf>
      <font>
        <b/>
        <i val="0"/>
        <color rgb="FFDC1414"/>
      </font>
      <fill>
        <patternFill>
          <bgColor rgb="FFFEDAD6"/>
        </patternFill>
      </fill>
      <border>
        <left style="thin">
          <color rgb="FFDC1414"/>
        </left>
        <right style="thin">
          <color rgb="FFDC1414"/>
        </right>
        <top style="thin">
          <color rgb="FFDC1414"/>
        </top>
        <bottom style="thin">
          <color rgb="FFDC1414"/>
        </bottom>
        <vertical/>
        <horizontal/>
      </border>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ont>
        <condense val="0"/>
        <extend val="0"/>
        <color indexed="22"/>
      </font>
      <fill>
        <patternFill patternType="darkDown">
          <fgColor indexed="22"/>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ont>
        <b/>
        <i val="0"/>
        <color rgb="FFDC1414"/>
      </font>
      <fill>
        <patternFill>
          <bgColor rgb="FFFEDAD6"/>
        </patternFill>
      </fill>
      <border>
        <left style="thin">
          <color rgb="FFDC1414"/>
        </left>
        <right style="thin">
          <color rgb="FFDC1414"/>
        </right>
        <top style="thin">
          <color rgb="FFDC1414"/>
        </top>
        <bottom style="thin">
          <color rgb="FFDC1414"/>
        </bottom>
        <vertical/>
        <horizontal/>
      </border>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ill>
        <patternFill>
          <bgColor rgb="FFFFEBEB"/>
        </patternFill>
      </fill>
    </dxf>
    <dxf>
      <font>
        <condense val="0"/>
        <extend val="0"/>
        <color indexed="22"/>
      </font>
      <fill>
        <patternFill patternType="darkDown">
          <fgColor indexed="22"/>
        </patternFill>
      </fill>
    </dxf>
    <dxf>
      <font>
        <condense val="0"/>
        <extend val="0"/>
        <color indexed="22"/>
      </font>
      <fill>
        <patternFill patternType="darkDown">
          <fgColor indexed="22"/>
        </patternFill>
      </fill>
    </dxf>
    <dxf>
      <font>
        <condense val="0"/>
        <extend val="0"/>
        <color indexed="22"/>
      </font>
      <fill>
        <patternFill patternType="darkDown">
          <fgColor indexed="22"/>
        </patternFill>
      </fill>
    </dxf>
    <dxf>
      <font>
        <condense val="0"/>
        <extend val="0"/>
        <color indexed="22"/>
      </font>
      <fill>
        <patternFill patternType="darkDown">
          <fgColor indexed="22"/>
        </patternFill>
      </fill>
    </dxf>
    <dxf>
      <font>
        <condense val="0"/>
        <extend val="0"/>
        <color indexed="22"/>
      </font>
      <fill>
        <patternFill patternType="darkDown">
          <fgColor indexed="22"/>
        </patternFill>
      </fill>
    </dxf>
    <dxf>
      <font>
        <condense val="0"/>
        <extend val="0"/>
        <color indexed="22"/>
      </font>
      <fill>
        <patternFill patternType="darkDown">
          <fgColor indexed="22"/>
        </patternFill>
      </fill>
    </dxf>
    <dxf>
      <font>
        <condense val="0"/>
        <extend val="0"/>
        <color indexed="22"/>
      </font>
      <fill>
        <patternFill patternType="darkDown">
          <fgColor indexed="22"/>
        </patternFill>
      </fill>
    </dxf>
    <dxf>
      <font>
        <condense val="0"/>
        <extend val="0"/>
        <color indexed="22"/>
      </font>
      <fill>
        <patternFill patternType="darkDown">
          <fgColor indexed="22"/>
        </patternFill>
      </fill>
    </dxf>
    <dxf>
      <font>
        <condense val="0"/>
        <extend val="0"/>
        <color indexed="22"/>
      </font>
      <fill>
        <patternFill patternType="darkDown">
          <fgColor indexed="22"/>
        </patternFill>
      </fill>
    </dxf>
    <dxf>
      <font>
        <condense val="0"/>
        <extend val="0"/>
        <color indexed="22"/>
      </font>
      <fill>
        <patternFill patternType="darkDown">
          <fgColor indexed="22"/>
        </patternFill>
      </fill>
    </dxf>
    <dxf>
      <font>
        <condense val="0"/>
        <extend val="0"/>
        <color indexed="22"/>
      </font>
      <fill>
        <patternFill patternType="darkDown">
          <fgColor indexed="22"/>
        </patternFill>
      </fill>
    </dxf>
    <dxf>
      <font>
        <condense val="0"/>
        <extend val="0"/>
        <color indexed="22"/>
      </font>
      <fill>
        <patternFill patternType="darkDown">
          <fgColor indexed="22"/>
        </patternFill>
      </fill>
    </dxf>
    <dxf>
      <font>
        <condense val="0"/>
        <extend val="0"/>
        <color indexed="22"/>
      </font>
      <fill>
        <patternFill patternType="darkDown">
          <fgColor indexed="22"/>
        </patternFill>
      </fill>
    </dxf>
    <dxf>
      <font>
        <condense val="0"/>
        <extend val="0"/>
        <color indexed="22"/>
      </font>
      <fill>
        <patternFill patternType="lightDown">
          <fgColor rgb="FFFF0000"/>
          <bgColor indexed="65"/>
        </patternFill>
      </fill>
      <border>
        <left style="thin">
          <color indexed="23"/>
        </left>
        <right style="thin">
          <color indexed="23"/>
        </right>
        <top style="thin">
          <color indexed="23"/>
        </top>
        <bottom style="thin">
          <color indexed="23"/>
        </bottom>
      </border>
    </dxf>
    <dxf>
      <font>
        <condense val="0"/>
        <extend val="0"/>
        <color indexed="22"/>
      </font>
      <fill>
        <patternFill patternType="lightDown">
          <fgColor rgb="FFFF0000"/>
          <bgColor indexed="65"/>
        </patternFill>
      </fill>
      <border>
        <left style="thin">
          <color indexed="23"/>
        </left>
        <right style="thin">
          <color indexed="23"/>
        </right>
        <top style="thin">
          <color indexed="23"/>
        </top>
        <bottom style="thin">
          <color indexed="23"/>
        </bottom>
      </border>
    </dxf>
    <dxf>
      <font>
        <b/>
        <i val="0"/>
        <color rgb="FF00B050"/>
      </font>
      <fill>
        <patternFill patternType="solid">
          <fgColor indexed="14"/>
          <bgColor theme="0" tint="-0.14996795556505021"/>
        </patternFill>
      </fill>
      <border>
        <left style="thin">
          <color rgb="FF00B050"/>
        </left>
        <right style="thin">
          <color rgb="FF00B050"/>
        </right>
        <top style="thin">
          <color rgb="FF00B050"/>
        </top>
        <bottom style="thin">
          <color rgb="FF00B050"/>
        </bottom>
      </border>
    </dxf>
    <dxf>
      <fill>
        <patternFill patternType="lightUp">
          <fgColor theme="4" tint="-0.24994659260841701"/>
          <bgColor indexed="44"/>
        </patternFill>
      </fill>
      <border>
        <left style="thin">
          <color indexed="55"/>
        </left>
        <right style="thin">
          <color indexed="55"/>
        </right>
        <top style="thin">
          <color indexed="55"/>
        </top>
        <bottom style="thin">
          <color indexed="55"/>
        </bottom>
      </border>
    </dxf>
    <dxf>
      <fill>
        <patternFill>
          <bgColor indexed="44"/>
        </patternFill>
      </fill>
      <border>
        <top/>
        <bottom/>
      </border>
    </dxf>
    <dxf>
      <fill>
        <patternFill patternType="lightUp">
          <fgColor indexed="55"/>
          <bgColor indexed="13"/>
        </patternFill>
      </fill>
      <border>
        <left style="thin">
          <color indexed="55"/>
        </left>
        <right style="thin">
          <color indexed="55"/>
        </right>
        <top style="thin">
          <color indexed="55"/>
        </top>
        <bottom style="thin">
          <color indexed="55"/>
        </bottom>
      </border>
    </dxf>
    <dxf>
      <fill>
        <patternFill>
          <bgColor indexed="44"/>
        </patternFill>
      </fill>
      <border>
        <top/>
        <bottom/>
      </border>
    </dxf>
    <dxf>
      <fill>
        <patternFill patternType="lightUp">
          <fgColor indexed="55"/>
          <bgColor indexed="13"/>
        </patternFill>
      </fill>
      <border>
        <left style="thin">
          <color indexed="55"/>
        </left>
        <right style="thin">
          <color indexed="55"/>
        </right>
        <top style="thin">
          <color indexed="55"/>
        </top>
        <bottom style="thin">
          <color indexed="55"/>
        </bottom>
      </border>
    </dxf>
    <dxf>
      <font>
        <condense val="0"/>
        <extend val="0"/>
        <color indexed="22"/>
      </font>
      <fill>
        <patternFill patternType="darkDown">
          <fgColor indexed="22"/>
        </patternFill>
      </fill>
    </dxf>
    <dxf>
      <font>
        <condense val="0"/>
        <extend val="0"/>
        <color indexed="22"/>
      </font>
      <fill>
        <patternFill patternType="darkDown">
          <fgColor indexed="22"/>
        </patternFill>
      </fill>
    </dxf>
    <dxf>
      <font>
        <condense val="0"/>
        <extend val="0"/>
        <color indexed="22"/>
      </font>
      <fill>
        <patternFill patternType="darkDown">
          <fgColor indexed="22"/>
        </patternFill>
      </fill>
    </dxf>
    <dxf>
      <font>
        <b/>
        <i val="0"/>
        <strike val="0"/>
        <condense val="0"/>
        <extend val="0"/>
        <outline val="0"/>
        <shadow val="0"/>
        <u val="none"/>
        <vertAlign val="baseline"/>
        <sz val="10"/>
        <color rgb="FF0070C0"/>
        <name val="Arial"/>
        <scheme val="none"/>
      </font>
    </dxf>
  </dxfs>
  <tableStyles count="0" defaultTableStyle="TableStyleMedium2" defaultPivotStyle="PivotStyleLight16"/>
  <colors>
    <mruColors>
      <color rgb="FF25346A"/>
      <color rgb="FFFFFFCC"/>
      <color rgb="FFFFEBEB"/>
      <color rgb="FFFAEBEB"/>
      <color rgb="FFF5EBEB"/>
      <color rgb="FFDCE6F1"/>
      <color rgb="FFFE911A"/>
      <color rgb="FFEAEAEA"/>
      <color rgb="FF008080"/>
      <color rgb="FFBEE5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https://fimovi.de" TargetMode="External"/><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hyperlink" Target="https://order.shareit.com/product?vendorid=200214880&amp;productid=300992590&amp;backlink=https%3A%2F%2Ffinancial-modelling-videos.de%2Fshop%2F" TargetMode="External"/></Relationships>
</file>

<file path=xl/drawings/_rels/vmlDrawing2.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5</xdr:col>
      <xdr:colOff>742950</xdr:colOff>
      <xdr:row>4</xdr:row>
      <xdr:rowOff>19051</xdr:rowOff>
    </xdr:from>
    <xdr:to>
      <xdr:col>10</xdr:col>
      <xdr:colOff>134472</xdr:colOff>
      <xdr:row>11</xdr:row>
      <xdr:rowOff>142876</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1055" b="22660"/>
        <a:stretch/>
      </xdr:blipFill>
      <xdr:spPr>
        <a:xfrm>
          <a:off x="3390900" y="838201"/>
          <a:ext cx="3582522" cy="1257300"/>
        </a:xfrm>
        <a:prstGeom prst="rect">
          <a:avLst/>
        </a:prstGeom>
      </xdr:spPr>
    </xdr:pic>
    <xdr:clientData/>
  </xdr:twoCellAnchor>
  <xdr:twoCellAnchor>
    <xdr:from>
      <xdr:col>5</xdr:col>
      <xdr:colOff>1</xdr:colOff>
      <xdr:row>17</xdr:row>
      <xdr:rowOff>1</xdr:rowOff>
    </xdr:from>
    <xdr:to>
      <xdr:col>11</xdr:col>
      <xdr:colOff>1</xdr:colOff>
      <xdr:row>26</xdr:row>
      <xdr:rowOff>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2647951" y="3486151"/>
          <a:ext cx="5029200" cy="1485899"/>
        </a:xfrm>
        <a:prstGeom prst="rect">
          <a:avLst/>
        </a:prstGeom>
        <a:noFill/>
        <a:ln w="9525">
          <a:noFill/>
          <a:miter lim="800000"/>
          <a:headEnd/>
          <a:tailEnd/>
        </a:ln>
      </xdr:spPr>
      <xdr:txBody>
        <a:bodyPr vertOverflow="clip" wrap="square" lIns="27432" tIns="22860" rIns="0" bIns="0" anchor="t" upright="1"/>
        <a:lstStyle/>
        <a:p>
          <a:pPr algn="l" rtl="0">
            <a:defRPr sz="1000"/>
          </a:pPr>
          <a:r>
            <a:rPr lang="de-DE" sz="1200" b="1" i="0" u="none" strike="noStrike" baseline="0">
              <a:solidFill>
                <a:schemeClr val="tx1"/>
              </a:solidFill>
              <a:latin typeface="Arial"/>
              <a:cs typeface="Arial"/>
            </a:rPr>
            <a:t>Wichtiger Hinweis:</a:t>
          </a:r>
          <a:r>
            <a:rPr lang="de-DE" sz="1200" b="0" i="0" u="none" strike="noStrike" baseline="0">
              <a:solidFill>
                <a:schemeClr val="tx1"/>
              </a:solidFill>
              <a:latin typeface="Arial"/>
              <a:cs typeface="Arial"/>
            </a:rPr>
            <a:t> </a:t>
          </a:r>
        </a:p>
        <a:p>
          <a:pPr algn="l" rtl="0">
            <a:defRPr sz="1000"/>
          </a:pPr>
          <a:endParaRPr lang="de-DE" sz="1200" b="0" i="0" u="none" strike="noStrike" baseline="0">
            <a:solidFill>
              <a:schemeClr val="tx1"/>
            </a:solidFill>
            <a:latin typeface="Arial"/>
            <a:cs typeface="Arial"/>
          </a:endParaRPr>
        </a:p>
        <a:p>
          <a:pPr algn="l" rtl="0">
            <a:defRPr sz="1000"/>
          </a:pPr>
          <a:r>
            <a:rPr lang="de-DE" sz="1200" b="0" i="0" u="none" strike="noStrike" baseline="0">
              <a:solidFill>
                <a:schemeClr val="tx1"/>
              </a:solidFill>
              <a:latin typeface="Arial"/>
              <a:cs typeface="Arial"/>
            </a:rPr>
            <a:t>Sie müssen Makros (VBA-Code) aktivieren, um die volle Funktionalität dieser Vorlage nutzen zu können!</a:t>
          </a:r>
        </a:p>
        <a:p>
          <a:pPr algn="l" rtl="0">
            <a:defRPr sz="1000"/>
          </a:pPr>
          <a:endParaRPr lang="de-DE" sz="1200" b="0" i="0" u="none" strike="noStrike" baseline="0">
            <a:solidFill>
              <a:schemeClr val="tx1"/>
            </a:solidFill>
            <a:latin typeface="Arial"/>
            <a:cs typeface="Arial"/>
          </a:endParaRPr>
        </a:p>
        <a:p>
          <a:pPr algn="l" rtl="0">
            <a:defRPr sz="1000"/>
          </a:pPr>
          <a:r>
            <a:rPr lang="de-DE" sz="1200" b="0" i="0" u="none" strike="noStrike" baseline="0">
              <a:solidFill>
                <a:schemeClr val="tx1"/>
              </a:solidFill>
              <a:latin typeface="Arial"/>
              <a:cs typeface="Arial"/>
            </a:rPr>
            <a:t>Dieses Finanzplan-Tool ist urheberrechtlich geschützt. Zur Nutzung ist der Erwerb einer Lizenz erforderlich.</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15</xdr:row>
      <xdr:rowOff>0</xdr:rowOff>
    </xdr:from>
    <xdr:to>
      <xdr:col>12</xdr:col>
      <xdr:colOff>0</xdr:colOff>
      <xdr:row>37</xdr:row>
      <xdr:rowOff>0</xdr:rowOff>
    </xdr:to>
    <xdr:sp macro="" textlink="">
      <xdr:nvSpPr>
        <xdr:cNvPr id="2" name="TextBox 4">
          <a:extLst>
            <a:ext uri="{FF2B5EF4-FFF2-40B4-BE49-F238E27FC236}">
              <a16:creationId xmlns:a16="http://schemas.microsoft.com/office/drawing/2014/main" id="{A202EDEB-D19D-42BC-BB96-8134A873B420}"/>
            </a:ext>
          </a:extLst>
        </xdr:cNvPr>
        <xdr:cNvSpPr txBox="1"/>
      </xdr:nvSpPr>
      <xdr:spPr>
        <a:xfrm>
          <a:off x="390525" y="2428875"/>
          <a:ext cx="7620000" cy="3562350"/>
        </a:xfrm>
        <a:prstGeom prst="rect">
          <a:avLst/>
        </a:prstGeom>
        <a:noFill/>
        <a:ln w="1270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t"/>
        <a:lstStyle/>
        <a:p>
          <a:r>
            <a:rPr lang="en-AU" sz="2000" i="1">
              <a:solidFill>
                <a:schemeClr val="tx1">
                  <a:lumMod val="75000"/>
                  <a:lumOff val="25000"/>
                </a:schemeClr>
              </a:solidFill>
              <a:latin typeface="+mn-lt"/>
              <a:cs typeface="Arial" pitchFamily="34" charset="0"/>
            </a:rPr>
            <a:t>Bitte vor Nutzung dieser </a:t>
          </a:r>
          <a:r>
            <a:rPr lang="en-AU" sz="2000" i="1" baseline="0">
              <a:solidFill>
                <a:schemeClr val="tx1">
                  <a:lumMod val="75000"/>
                  <a:lumOff val="25000"/>
                </a:schemeClr>
              </a:solidFill>
              <a:latin typeface="+mn-lt"/>
              <a:cs typeface="Arial" pitchFamily="34" charset="0"/>
            </a:rPr>
            <a:t>Tutorial-Datei lesen</a:t>
          </a:r>
        </a:p>
        <a:p>
          <a:endParaRPr lang="en-AU" sz="1100" baseline="0">
            <a:solidFill>
              <a:schemeClr val="tx1">
                <a:lumMod val="75000"/>
                <a:lumOff val="25000"/>
              </a:schemeClr>
            </a:solidFill>
            <a:latin typeface="+mn-lt"/>
            <a:cs typeface="Arial" pitchFamily="34" charset="0"/>
          </a:endParaRPr>
        </a:p>
        <a:p>
          <a:r>
            <a:rPr lang="en-AU" sz="1100" b="1" baseline="0">
              <a:solidFill>
                <a:srgbClr val="313D72"/>
              </a:solidFill>
              <a:latin typeface="+mn-lt"/>
              <a:cs typeface="Arial" pitchFamily="34" charset="0"/>
            </a:rPr>
            <a:t>Inhalt</a:t>
          </a:r>
        </a:p>
        <a:p>
          <a:r>
            <a:rPr lang="en-AU" sz="1100" baseline="0">
              <a:solidFill>
                <a:schemeClr val="tx1">
                  <a:lumMod val="75000"/>
                  <a:lumOff val="25000"/>
                </a:schemeClr>
              </a:solidFill>
              <a:latin typeface="+mn-lt"/>
              <a:cs typeface="Arial" pitchFamily="34" charset="0"/>
            </a:rPr>
            <a:t>Dieses Tutorial wurde von der Fimovi GmbH für Schulungszwecke erstellt. Die Inhalte dieser Datei wurden mit größter Sorgfalt zusammengestellt. Dennoch können für die Richtigkeit und Vollständigkeit keine Gewähr übernommen werden. Die Ergebnisse in dieser Tutorial-Datei basieren im wesentlichen auf den Eingabedaten dieser Datei. Diese sind so angelegt, dass sie von Anwendern leicht verändert werden können.</a:t>
          </a:r>
        </a:p>
        <a:p>
          <a:endParaRPr lang="en-AU" sz="1100" baseline="0">
            <a:solidFill>
              <a:schemeClr val="tx1">
                <a:lumMod val="75000"/>
                <a:lumOff val="25000"/>
              </a:schemeClr>
            </a:solidFill>
            <a:latin typeface="+mn-lt"/>
            <a:cs typeface="Arial" pitchFamily="34" charset="0"/>
          </a:endParaRPr>
        </a:p>
        <a:p>
          <a:r>
            <a:rPr lang="en-AU" sz="1100" b="1" baseline="0">
              <a:solidFill>
                <a:srgbClr val="313D72"/>
              </a:solidFill>
              <a:latin typeface="+mn-lt"/>
              <a:cs typeface="Arial" pitchFamily="34" charset="0"/>
            </a:rPr>
            <a:t>Haftungsausschluss</a:t>
          </a:r>
        </a:p>
        <a:p>
          <a:r>
            <a:rPr lang="en-AU" sz="1100" baseline="0">
              <a:solidFill>
                <a:schemeClr val="tx1">
                  <a:lumMod val="75000"/>
                  <a:lumOff val="25000"/>
                </a:schemeClr>
              </a:solidFill>
              <a:latin typeface="+mn-lt"/>
              <a:cs typeface="Arial" pitchFamily="34" charset="0"/>
            </a:rPr>
            <a:t>Die Fimvi GmbH übernimmt keine Gewähr oder Haftung für die Plausibilität oder Richtigkeit dieser Eingabedaten und keine Gewähr oder Haftung für die Richtigkeit der aus diesen Eingabedaten resultierenden Ergebnisse. Auch haftet die Fimovi GmbH nicht für Schäden, die einem Anwender im Vertrauen auf die Richtigkeit der Ergebnisse dieser Berechnungen entstehen. Eine Nutzung dieser Datei erfolgt auf eigenes Risiko. </a:t>
          </a:r>
        </a:p>
        <a:p>
          <a:endParaRPr lang="en-AU" sz="1100" baseline="0">
            <a:solidFill>
              <a:schemeClr val="tx1">
                <a:lumMod val="75000"/>
                <a:lumOff val="25000"/>
              </a:schemeClr>
            </a:solidFill>
            <a:latin typeface="+mn-lt"/>
            <a:cs typeface="Arial" pitchFamily="34" charset="0"/>
          </a:endParaRPr>
        </a:p>
        <a:p>
          <a:r>
            <a:rPr lang="en-AU" sz="1100" b="1" baseline="0">
              <a:solidFill>
                <a:srgbClr val="313D72"/>
              </a:solidFill>
              <a:latin typeface="+mn-lt"/>
              <a:cs typeface="Arial" pitchFamily="34" charset="0"/>
            </a:rPr>
            <a:t>Nutzung und Weitergabe</a:t>
          </a:r>
        </a:p>
        <a:p>
          <a:r>
            <a:rPr lang="en-AU" sz="1100" baseline="0">
              <a:solidFill>
                <a:schemeClr val="tx1">
                  <a:lumMod val="75000"/>
                  <a:lumOff val="25000"/>
                </a:schemeClr>
              </a:solidFill>
              <a:latin typeface="+mn-lt"/>
              <a:ea typeface="+mn-ea"/>
              <a:cs typeface="Arial" pitchFamily="34" charset="0"/>
            </a:rPr>
            <a:t>Dieses Tutorial wurde von www.fimovi.de kostenlos zur Verfügung gestellt und und ist urheberrechtlich geschützt. Die Datei darf weitergeben werden, solange die Copyright- und Lizenzhinweise unverändert mit weitergegeben werden. Eine kommerzielle Nutzung dieser Datei ist untersagt.</a:t>
          </a:r>
        </a:p>
      </xdr:txBody>
    </xdr:sp>
    <xdr:clientData/>
  </xdr:twoCellAnchor>
  <xdr:twoCellAnchor>
    <xdr:from>
      <xdr:col>2</xdr:col>
      <xdr:colOff>0</xdr:colOff>
      <xdr:row>39</xdr:row>
      <xdr:rowOff>0</xdr:rowOff>
    </xdr:from>
    <xdr:to>
      <xdr:col>12</xdr:col>
      <xdr:colOff>0</xdr:colOff>
      <xdr:row>54</xdr:row>
      <xdr:rowOff>0</xdr:rowOff>
    </xdr:to>
    <xdr:sp macro="" textlink="">
      <xdr:nvSpPr>
        <xdr:cNvPr id="3" name="TextBox 4">
          <a:extLst>
            <a:ext uri="{FF2B5EF4-FFF2-40B4-BE49-F238E27FC236}">
              <a16:creationId xmlns:a16="http://schemas.microsoft.com/office/drawing/2014/main" id="{50F7C425-4456-45E7-9743-567CBD5E4C86}"/>
            </a:ext>
          </a:extLst>
        </xdr:cNvPr>
        <xdr:cNvSpPr txBox="1"/>
      </xdr:nvSpPr>
      <xdr:spPr>
        <a:xfrm>
          <a:off x="390525" y="6315075"/>
          <a:ext cx="7620000" cy="2428875"/>
        </a:xfrm>
        <a:prstGeom prst="rect">
          <a:avLst/>
        </a:prstGeom>
        <a:noFill/>
        <a:ln w="1270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t"/>
        <a:lstStyle/>
        <a:p>
          <a:r>
            <a:rPr lang="en-AU" sz="1050" b="1" baseline="0">
              <a:solidFill>
                <a:srgbClr val="313D72"/>
              </a:solidFill>
              <a:latin typeface="+mn-lt"/>
              <a:ea typeface="+mn-ea"/>
              <a:cs typeface="Arial" pitchFamily="34" charset="0"/>
            </a:rPr>
            <a:t>Profil</a:t>
          </a:r>
        </a:p>
        <a:p>
          <a:r>
            <a:rPr lang="de-DE" sz="1100">
              <a:solidFill>
                <a:schemeClr val="dk1"/>
              </a:solidFill>
              <a:effectLst/>
              <a:latin typeface="+mn-lt"/>
              <a:ea typeface="+mn-ea"/>
              <a:cs typeface="+mn-cs"/>
            </a:rPr>
            <a:t>Fimovi bietet Intensiv-Video-Workshops, in denen Schritt für Schritt die Erstellung von professionellen Projekt-finanzierungs- und Cashflow-Modellen in Excel er­läutert wird. Die praxis­orientierten Modelle sind nach aktuellen, international akzeptierten Standards aufgebaut und erlauben den Nutzern höchstmögliche Transparenz und Flexibilität sowohl hin-sichtlich der Eingaben, als auch bezüglich der Projektbeurteilung zum Beispiel im Rahmen von Investitions- oder Kreditvergabe­entschei­dungen. </a:t>
          </a:r>
          <a:endParaRPr lang="de-DE" sz="1050">
            <a:effectLst/>
          </a:endParaRPr>
        </a:p>
        <a:p>
          <a:endParaRPr lang="de-DE" sz="1100">
            <a:solidFill>
              <a:schemeClr val="dk1"/>
            </a:solidFill>
            <a:effectLst/>
            <a:latin typeface="+mn-lt"/>
            <a:ea typeface="+mn-ea"/>
            <a:cs typeface="+mn-cs"/>
          </a:endParaRPr>
        </a:p>
        <a:p>
          <a:r>
            <a:rPr lang="de-DE" sz="1100">
              <a:solidFill>
                <a:schemeClr val="dk1"/>
              </a:solidFill>
              <a:effectLst/>
              <a:latin typeface="+mn-lt"/>
              <a:ea typeface="+mn-ea"/>
              <a:cs typeface="+mn-cs"/>
            </a:rPr>
            <a:t>Neben Intensiv-Video-Workshops bietet die Fimovi GmbH:</a:t>
          </a:r>
        </a:p>
        <a:p>
          <a:r>
            <a:rPr lang="de-DE" sz="1100">
              <a:solidFill>
                <a:schemeClr val="dk1"/>
              </a:solidFill>
              <a:effectLst/>
              <a:latin typeface="+mn-lt"/>
              <a:ea typeface="+mn-ea"/>
              <a:cs typeface="+mn-cs"/>
            </a:rPr>
            <a:t> 	• Vorlagen zur Erstellung</a:t>
          </a:r>
          <a:r>
            <a:rPr lang="de-DE" sz="1100" baseline="0">
              <a:solidFill>
                <a:schemeClr val="dk1"/>
              </a:solidFill>
              <a:effectLst/>
              <a:latin typeface="+mn-lt"/>
              <a:ea typeface="+mn-ea"/>
              <a:cs typeface="+mn-cs"/>
            </a:rPr>
            <a:t> verschiedener Finanzmodelle</a:t>
          </a:r>
          <a:endParaRPr lang="de-DE" sz="1100">
            <a:solidFill>
              <a:schemeClr val="dk1"/>
            </a:solidFill>
            <a:effectLst/>
            <a:latin typeface="+mn-lt"/>
            <a:ea typeface="+mn-ea"/>
            <a:cs typeface="+mn-cs"/>
          </a:endParaRPr>
        </a:p>
        <a:p>
          <a:r>
            <a:rPr lang="de-DE" sz="1100">
              <a:solidFill>
                <a:schemeClr val="dk1"/>
              </a:solidFill>
              <a:effectLst/>
              <a:latin typeface="+mn-lt"/>
              <a:ea typeface="+mn-ea"/>
              <a:cs typeface="+mn-cs"/>
            </a:rPr>
            <a:t>	• Erstellung individueller Finanzmodelle</a:t>
          </a:r>
          <a:endParaRPr lang="de-DE" sz="1050">
            <a:effectLst/>
          </a:endParaRPr>
        </a:p>
        <a:p>
          <a:r>
            <a:rPr lang="de-DE" sz="1100">
              <a:solidFill>
                <a:schemeClr val="dk1"/>
              </a:solidFill>
              <a:effectLst/>
              <a:latin typeface="+mn-lt"/>
              <a:ea typeface="+mn-ea"/>
              <a:cs typeface="+mn-cs"/>
            </a:rPr>
            <a:t>	• Modellreview und -optimierung	</a:t>
          </a:r>
          <a:endParaRPr lang="de-DE" sz="1050">
            <a:effectLst/>
          </a:endParaRPr>
        </a:p>
        <a:p>
          <a:r>
            <a:rPr lang="de-DE" sz="1100">
              <a:solidFill>
                <a:schemeClr val="dk1"/>
              </a:solidFill>
              <a:effectLst/>
              <a:latin typeface="+mn-lt"/>
              <a:ea typeface="+mn-ea"/>
              <a:cs typeface="+mn-cs"/>
            </a:rPr>
            <a:t>	• Seminare im Bereich Financial Modelling und Arbeiten mit Excel</a:t>
          </a:r>
        </a:p>
        <a:p>
          <a:endParaRPr lang="de-D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de-DE" sz="1100">
              <a:solidFill>
                <a:schemeClr val="dk1"/>
              </a:solidFill>
              <a:effectLst/>
              <a:latin typeface="+mn-lt"/>
              <a:ea typeface="+mn-ea"/>
              <a:cs typeface="+mn-cs"/>
            </a:rPr>
            <a:t>Besuchen Sie unsere Internetseite, wo viele Informationen und kostenlose Vorlagen und Tutorials  angeboten werden.</a:t>
          </a:r>
          <a:endParaRPr lang="de-DE" sz="1050">
            <a:effectLst/>
          </a:endParaRPr>
        </a:p>
        <a:p>
          <a:endParaRPr lang="de-DE" sz="1050">
            <a:effectLst/>
          </a:endParaRPr>
        </a:p>
      </xdr:txBody>
    </xdr:sp>
    <xdr:clientData/>
  </xdr:twoCellAnchor>
  <xdr:oneCellAnchor>
    <xdr:from>
      <xdr:col>8</xdr:col>
      <xdr:colOff>134592</xdr:colOff>
      <xdr:row>1</xdr:row>
      <xdr:rowOff>94288</xdr:rowOff>
    </xdr:from>
    <xdr:ext cx="0" cy="553412"/>
    <xdr:pic>
      <xdr:nvPicPr>
        <xdr:cNvPr id="4" name="Grafik 3">
          <a:extLst>
            <a:ext uri="{FF2B5EF4-FFF2-40B4-BE49-F238E27FC236}">
              <a16:creationId xmlns:a16="http://schemas.microsoft.com/office/drawing/2014/main" id="{D8AD1A85-564B-43CA-A5E0-D0B4DA84C82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97117" y="256213"/>
          <a:ext cx="0" cy="553412"/>
        </a:xfrm>
        <a:prstGeom prst="rect">
          <a:avLst/>
        </a:prstGeom>
      </xdr:spPr>
    </xdr:pic>
    <xdr:clientData/>
  </xdr:oneCellAnchor>
  <xdr:oneCellAnchor>
    <xdr:from>
      <xdr:col>8</xdr:col>
      <xdr:colOff>54428</xdr:colOff>
      <xdr:row>2</xdr:row>
      <xdr:rowOff>195356</xdr:rowOff>
    </xdr:from>
    <xdr:ext cx="2626423" cy="713922"/>
    <xdr:pic>
      <xdr:nvPicPr>
        <xdr:cNvPr id="5" name="Grafik 4">
          <a:hlinkClick xmlns:r="http://schemas.openxmlformats.org/officeDocument/2006/relationships" r:id="rId2"/>
          <a:extLst>
            <a:ext uri="{FF2B5EF4-FFF2-40B4-BE49-F238E27FC236}">
              <a16:creationId xmlns:a16="http://schemas.microsoft.com/office/drawing/2014/main" id="{B8B4B8C2-8AC3-497F-A075-B62550872AC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xdr:blipFill>
      <xdr:spPr>
        <a:xfrm>
          <a:off x="5016953" y="481106"/>
          <a:ext cx="2626423" cy="713922"/>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4</xdr:col>
      <xdr:colOff>0</xdr:colOff>
      <xdr:row>7</xdr:row>
      <xdr:rowOff>0</xdr:rowOff>
    </xdr:from>
    <xdr:to>
      <xdr:col>5</xdr:col>
      <xdr:colOff>3832412</xdr:colOff>
      <xdr:row>9</xdr:row>
      <xdr:rowOff>295835</xdr:rowOff>
    </xdr:to>
    <xdr:sp macro="" textlink="">
      <xdr:nvSpPr>
        <xdr:cNvPr id="2" name="Textfeld 1">
          <a:extLst>
            <a:ext uri="{FF2B5EF4-FFF2-40B4-BE49-F238E27FC236}">
              <a16:creationId xmlns:a16="http://schemas.microsoft.com/office/drawing/2014/main" id="{1ABDBC62-B3F6-43F8-A027-51EC2D7DE525}"/>
            </a:ext>
          </a:extLst>
        </xdr:cNvPr>
        <xdr:cNvSpPr txBox="1"/>
      </xdr:nvSpPr>
      <xdr:spPr>
        <a:xfrm>
          <a:off x="9458325" y="1200150"/>
          <a:ext cx="4413437" cy="85781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chorCtr="0"/>
        <a:lstStyle/>
        <a:p>
          <a:pPr algn="ctr"/>
          <a:r>
            <a:rPr lang="de-DE" sz="2800" b="1" baseline="0">
              <a:solidFill>
                <a:srgbClr val="25346A"/>
              </a:solidFill>
              <a:latin typeface="Arial" panose="020B0604020202020204" pitchFamily="34" charset="0"/>
              <a:cs typeface="Arial" panose="020B0604020202020204" pitchFamily="34" charset="0"/>
            </a:rPr>
            <a:t>EUR 50,00</a:t>
          </a:r>
        </a:p>
        <a:p>
          <a:pPr algn="ctr"/>
          <a:r>
            <a:rPr lang="de-DE" sz="1800" b="1" baseline="0">
              <a:solidFill>
                <a:srgbClr val="25346A"/>
              </a:solidFill>
              <a:latin typeface="Arial" panose="020B0604020202020204" pitchFamily="34" charset="0"/>
              <a:cs typeface="Arial" panose="020B0604020202020204" pitchFamily="34" charset="0"/>
            </a:rPr>
            <a:t>(zzgl. MwSt.)</a:t>
          </a:r>
          <a:endParaRPr lang="de-DE" sz="1800" b="1">
            <a:solidFill>
              <a:srgbClr val="25346A"/>
            </a:solidFill>
            <a:latin typeface="Arial" panose="020B0604020202020204" pitchFamily="34" charset="0"/>
            <a:cs typeface="Arial" panose="020B0604020202020204" pitchFamily="34" charset="0"/>
          </a:endParaRPr>
        </a:p>
      </xdr:txBody>
    </xdr:sp>
    <xdr:clientData/>
  </xdr:twoCellAnchor>
  <xdr:twoCellAnchor>
    <xdr:from>
      <xdr:col>4</xdr:col>
      <xdr:colOff>0</xdr:colOff>
      <xdr:row>10</xdr:row>
      <xdr:rowOff>98612</xdr:rowOff>
    </xdr:from>
    <xdr:to>
      <xdr:col>5</xdr:col>
      <xdr:colOff>3810000</xdr:colOff>
      <xdr:row>17</xdr:row>
      <xdr:rowOff>212910</xdr:rowOff>
    </xdr:to>
    <xdr:sp macro="" textlink="">
      <xdr:nvSpPr>
        <xdr:cNvPr id="4" name="Textfeld 3">
          <a:extLst>
            <a:ext uri="{FF2B5EF4-FFF2-40B4-BE49-F238E27FC236}">
              <a16:creationId xmlns:a16="http://schemas.microsoft.com/office/drawing/2014/main" id="{D5D1F077-9775-409A-97F8-2EE75D185E09}"/>
            </a:ext>
          </a:extLst>
        </xdr:cNvPr>
        <xdr:cNvSpPr txBox="1"/>
      </xdr:nvSpPr>
      <xdr:spPr>
        <a:xfrm>
          <a:off x="9458325" y="2194112"/>
          <a:ext cx="4391025" cy="1885948"/>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chorCtr="0"/>
        <a:lstStyle/>
        <a:p>
          <a:pPr algn="l"/>
          <a:r>
            <a:rPr lang="de-DE" sz="1600" b="0">
              <a:latin typeface="Arial" panose="020B0604020202020204" pitchFamily="34" charset="0"/>
              <a:cs typeface="Arial" panose="020B0604020202020204" pitchFamily="34" charset="0"/>
            </a:rPr>
            <a:t>- Sofortiger Download</a:t>
          </a:r>
        </a:p>
        <a:p>
          <a:pPr algn="l"/>
          <a:endParaRPr lang="de-DE" sz="1600" b="0">
            <a:latin typeface="Arial" panose="020B0604020202020204" pitchFamily="34" charset="0"/>
            <a:cs typeface="Arial" panose="020B0604020202020204" pitchFamily="34" charset="0"/>
          </a:endParaRPr>
        </a:p>
        <a:p>
          <a:pPr algn="l"/>
          <a:r>
            <a:rPr lang="de-DE" sz="1600" b="0">
              <a:latin typeface="Arial" panose="020B0604020202020204" pitchFamily="34" charset="0"/>
              <a:cs typeface="Arial" panose="020B0604020202020204" pitchFamily="34" charset="0"/>
            </a:rPr>
            <a:t>- Mit Planungsmöglichkeit für Kurzarbeit</a:t>
          </a:r>
        </a:p>
        <a:p>
          <a:pPr algn="l"/>
          <a:endParaRPr lang="de-DE" sz="1600" b="0">
            <a:latin typeface="Arial" panose="020B0604020202020204" pitchFamily="34" charset="0"/>
            <a:cs typeface="Arial" panose="020B0604020202020204" pitchFamily="34" charset="0"/>
          </a:endParaRPr>
        </a:p>
        <a:p>
          <a:pPr algn="l"/>
          <a:r>
            <a:rPr lang="de-DE" sz="1600" b="0">
              <a:latin typeface="Arial" panose="020B0604020202020204" pitchFamily="34" charset="0"/>
              <a:cs typeface="Arial" panose="020B0604020202020204" pitchFamily="34" charset="0"/>
            </a:rPr>
            <a:t>- Detaillierte</a:t>
          </a:r>
          <a:r>
            <a:rPr lang="de-DE" sz="1600" b="0" baseline="0">
              <a:latin typeface="Arial" panose="020B0604020202020204" pitchFamily="34" charset="0"/>
              <a:cs typeface="Arial" panose="020B0604020202020204" pitchFamily="34" charset="0"/>
            </a:rPr>
            <a:t> Berechnung SV-Beiträge</a:t>
          </a:r>
          <a:endParaRPr lang="de-DE" sz="1600" b="0">
            <a:latin typeface="Arial" panose="020B0604020202020204" pitchFamily="34" charset="0"/>
            <a:cs typeface="Arial" panose="020B0604020202020204" pitchFamily="34" charset="0"/>
          </a:endParaRPr>
        </a:p>
        <a:p>
          <a:pPr algn="l"/>
          <a:endParaRPr lang="de-DE" sz="1600" b="0">
            <a:latin typeface="Arial" panose="020B0604020202020204" pitchFamily="34" charset="0"/>
            <a:cs typeface="Arial" panose="020B0604020202020204" pitchFamily="34" charset="0"/>
          </a:endParaRPr>
        </a:p>
        <a:p>
          <a:pPr algn="l"/>
          <a:r>
            <a:rPr lang="de-DE" sz="1600" b="0">
              <a:latin typeface="Arial" panose="020B0604020202020204" pitchFamily="34" charset="0"/>
              <a:cs typeface="Arial" panose="020B0604020202020204" pitchFamily="34" charset="0"/>
            </a:rPr>
            <a:t>-</a:t>
          </a:r>
          <a:r>
            <a:rPr lang="de-DE" sz="1600" b="0" baseline="0">
              <a:latin typeface="Arial" panose="020B0604020202020204" pitchFamily="34" charset="0"/>
              <a:cs typeface="Arial" panose="020B0604020202020204" pitchFamily="34" charset="0"/>
            </a:rPr>
            <a:t> Frei bearbeitbar und erweiterbar</a:t>
          </a:r>
          <a:endParaRPr lang="de-DE" sz="1600" b="0">
            <a:latin typeface="Arial" panose="020B0604020202020204" pitchFamily="34" charset="0"/>
            <a:cs typeface="Arial" panose="020B0604020202020204" pitchFamily="34" charset="0"/>
          </a:endParaRPr>
        </a:p>
      </xdr:txBody>
    </xdr:sp>
    <xdr:clientData/>
  </xdr:twoCellAnchor>
  <xdr:twoCellAnchor editAs="oneCell">
    <xdr:from>
      <xdr:col>5</xdr:col>
      <xdr:colOff>412377</xdr:colOff>
      <xdr:row>1</xdr:row>
      <xdr:rowOff>80683</xdr:rowOff>
    </xdr:from>
    <xdr:to>
      <xdr:col>5</xdr:col>
      <xdr:colOff>3107615</xdr:colOff>
      <xdr:row>6</xdr:row>
      <xdr:rowOff>223439</xdr:rowOff>
    </xdr:to>
    <xdr:pic>
      <xdr:nvPicPr>
        <xdr:cNvPr id="16" name="Grafik 15">
          <a:hlinkClick xmlns:r="http://schemas.openxmlformats.org/officeDocument/2006/relationships" r:id="rId1" tooltip="Zum Shop"/>
          <a:extLst>
            <a:ext uri="{FF2B5EF4-FFF2-40B4-BE49-F238E27FC236}">
              <a16:creationId xmlns:a16="http://schemas.microsoft.com/office/drawing/2014/main" id="{68AD42C8-DDF5-47D8-A282-325BC043A592}"/>
            </a:ext>
          </a:extLst>
        </xdr:cNvPr>
        <xdr:cNvPicPr>
          <a:picLocks noChangeAspect="1"/>
        </xdr:cNvPicPr>
      </xdr:nvPicPr>
      <xdr:blipFill>
        <a:blip xmlns:r="http://schemas.openxmlformats.org/officeDocument/2006/relationships" r:embed="rId2"/>
        <a:stretch>
          <a:fillRect/>
        </a:stretch>
      </xdr:blipFill>
      <xdr:spPr>
        <a:xfrm>
          <a:off x="10451727" y="242608"/>
          <a:ext cx="2695238" cy="952381"/>
        </a:xfrm>
        <a:prstGeom prst="rect">
          <a:avLst/>
        </a:prstGeom>
      </xdr:spPr>
    </xdr:pic>
    <xdr:clientData/>
  </xdr:twoCellAnchor>
  <xdr:twoCellAnchor>
    <xdr:from>
      <xdr:col>2</xdr:col>
      <xdr:colOff>0</xdr:colOff>
      <xdr:row>2</xdr:row>
      <xdr:rowOff>0</xdr:rowOff>
    </xdr:from>
    <xdr:to>
      <xdr:col>3</xdr:col>
      <xdr:colOff>3709147</xdr:colOff>
      <xdr:row>18</xdr:row>
      <xdr:rowOff>0</xdr:rowOff>
    </xdr:to>
    <xdr:grpSp>
      <xdr:nvGrpSpPr>
        <xdr:cNvPr id="25" name="Gruppieren 24">
          <a:hlinkClick xmlns:r="http://schemas.openxmlformats.org/officeDocument/2006/relationships" r:id="rId1" tooltip="Produkt bestellen"/>
          <a:extLst>
            <a:ext uri="{FF2B5EF4-FFF2-40B4-BE49-F238E27FC236}">
              <a16:creationId xmlns:a16="http://schemas.microsoft.com/office/drawing/2014/main" id="{3D2872B1-E7B1-4FFB-AF0E-797338C05375}"/>
            </a:ext>
          </a:extLst>
        </xdr:cNvPr>
        <xdr:cNvGrpSpPr/>
      </xdr:nvGrpSpPr>
      <xdr:grpSpPr>
        <a:xfrm>
          <a:off x="4594412" y="313765"/>
          <a:ext cx="4291853" cy="3787588"/>
          <a:chOff x="4591050" y="323850"/>
          <a:chExt cx="4290172" cy="3771900"/>
        </a:xfrm>
      </xdr:grpSpPr>
      <xdr:sp macro="" textlink="">
        <xdr:nvSpPr>
          <xdr:cNvPr id="3" name="Rechteck 2">
            <a:extLst>
              <a:ext uri="{FF2B5EF4-FFF2-40B4-BE49-F238E27FC236}">
                <a16:creationId xmlns:a16="http://schemas.microsoft.com/office/drawing/2014/main" id="{89869B69-AF4F-4955-A445-1CCFE09269D4}"/>
              </a:ext>
            </a:extLst>
          </xdr:cNvPr>
          <xdr:cNvSpPr/>
        </xdr:nvSpPr>
        <xdr:spPr>
          <a:xfrm>
            <a:off x="4591050" y="323850"/>
            <a:ext cx="4290172" cy="3771900"/>
          </a:xfrm>
          <a:prstGeom prst="rect">
            <a:avLst/>
          </a:prstGeom>
          <a:solidFill>
            <a:schemeClr val="bg1">
              <a:lumMod val="9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chorCtr="0"/>
          <a:lstStyle/>
          <a:p>
            <a:pPr marL="0" indent="0" algn="l"/>
            <a:endParaRPr lang="de-DE" sz="2000" b="1">
              <a:solidFill>
                <a:schemeClr val="dk1"/>
              </a:solidFill>
              <a:latin typeface="Arial" panose="020B0604020202020204" pitchFamily="34" charset="0"/>
              <a:ea typeface="+mn-ea"/>
              <a:cs typeface="Arial" panose="020B0604020202020204" pitchFamily="34" charset="0"/>
            </a:endParaRPr>
          </a:p>
        </xdr:txBody>
      </xdr:sp>
      <xdr:pic>
        <xdr:nvPicPr>
          <xdr:cNvPr id="24" name="Grafik 23">
            <a:extLst>
              <a:ext uri="{FF2B5EF4-FFF2-40B4-BE49-F238E27FC236}">
                <a16:creationId xmlns:a16="http://schemas.microsoft.com/office/drawing/2014/main" id="{140C8A87-8344-48C1-8DC7-DEFAC77E8CFC}"/>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991100" y="447675"/>
            <a:ext cx="3505200" cy="3505200"/>
          </a:xfrm>
          <a:prstGeom prst="rect">
            <a:avLst/>
          </a:prstGeom>
        </xdr:spPr>
      </xdr:pic>
    </xdr:grp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www.financial-modelling-videos.de/" TargetMode="External"/><Relationship Id="rId1" Type="http://schemas.openxmlformats.org/officeDocument/2006/relationships/hyperlink" Target="mailto:support@fimovi.de"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support@fimovi.de" TargetMode="External"/><Relationship Id="rId2" Type="http://schemas.openxmlformats.org/officeDocument/2006/relationships/hyperlink" Target="https://fimovi.de/" TargetMode="External"/><Relationship Id="rId1" Type="http://schemas.openxmlformats.org/officeDocument/2006/relationships/hyperlink" Target="https://fimovi.de/" TargetMode="External"/><Relationship Id="rId5" Type="http://schemas.openxmlformats.org/officeDocument/2006/relationships/drawing" Target="../drawings/drawing2.xm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hyperlink" Target="https://fimovi.de/manual/PK_Planung/Anleitung_Personalkostenplanung.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MLS_Fimovi_Macros"/>
  <dimension ref="A1:AA91"/>
  <sheetViews>
    <sheetView showGridLines="0" showRowColHeaders="0" workbookViewId="0">
      <selection activeCell="D28" sqref="D28"/>
    </sheetView>
  </sheetViews>
  <sheetFormatPr baseColWidth="10" defaultColWidth="11.42578125" defaultRowHeight="12.75"/>
  <cols>
    <col min="1" max="1" width="11.85546875" customWidth="1"/>
    <col min="2" max="2" width="0.7109375" customWidth="1"/>
    <col min="3" max="3" width="2" customWidth="1"/>
    <col min="4" max="13" width="12.5703125" customWidth="1"/>
    <col min="14" max="14" width="2" customWidth="1"/>
    <col min="15" max="15" width="0.7109375" customWidth="1"/>
  </cols>
  <sheetData>
    <row r="1" spans="1:27" ht="34.5" customHeight="1">
      <c r="A1" s="79"/>
      <c r="B1" s="45"/>
      <c r="C1" s="45"/>
      <c r="D1" s="45"/>
      <c r="E1" s="45"/>
      <c r="F1" s="45"/>
      <c r="G1" s="45"/>
      <c r="H1" s="45"/>
      <c r="I1" s="45"/>
      <c r="J1" s="45"/>
      <c r="K1" s="45"/>
      <c r="L1" s="45"/>
      <c r="M1" s="45"/>
      <c r="N1" s="45"/>
      <c r="O1" s="45"/>
      <c r="P1" s="45"/>
      <c r="Q1" s="45"/>
      <c r="R1" s="45"/>
      <c r="S1" s="45"/>
      <c r="T1" s="45"/>
      <c r="U1" s="45"/>
      <c r="V1" s="45"/>
      <c r="W1" s="45"/>
      <c r="X1" s="45"/>
      <c r="Y1" s="45"/>
      <c r="Z1" s="45"/>
      <c r="AA1" s="45"/>
    </row>
    <row r="2" spans="1:27" ht="3.75" customHeight="1">
      <c r="A2" s="45"/>
      <c r="B2" s="46"/>
      <c r="C2" s="46"/>
      <c r="D2" s="46"/>
      <c r="E2" s="46"/>
      <c r="F2" s="46"/>
      <c r="G2" s="46"/>
      <c r="H2" s="46"/>
      <c r="I2" s="46"/>
      <c r="J2" s="46"/>
      <c r="K2" s="46"/>
      <c r="L2" s="46"/>
      <c r="M2" s="46"/>
      <c r="N2" s="46"/>
      <c r="O2" s="46"/>
      <c r="P2" s="45"/>
      <c r="Q2" s="45"/>
      <c r="R2" s="45"/>
      <c r="S2" s="45"/>
      <c r="T2" s="45"/>
      <c r="U2" s="45"/>
      <c r="V2" s="45"/>
      <c r="W2" s="45"/>
      <c r="X2" s="45"/>
      <c r="Y2" s="45"/>
      <c r="Z2" s="45"/>
      <c r="AA2" s="45"/>
    </row>
    <row r="3" spans="1:27" ht="13.5" thickBot="1">
      <c r="A3" s="45"/>
      <c r="B3" s="46"/>
      <c r="C3" s="80"/>
      <c r="D3" s="81"/>
      <c r="E3" s="81"/>
      <c r="F3" s="81"/>
      <c r="G3" s="81"/>
      <c r="H3" s="81"/>
      <c r="I3" s="81"/>
      <c r="J3" s="81"/>
      <c r="K3" s="81"/>
      <c r="L3" s="81"/>
      <c r="M3" s="81"/>
      <c r="N3" s="82"/>
      <c r="O3" s="46"/>
      <c r="P3" s="45"/>
      <c r="Q3" s="45"/>
      <c r="R3" s="45"/>
      <c r="S3" s="45"/>
      <c r="T3" s="45"/>
      <c r="U3" s="45"/>
      <c r="V3" s="45"/>
      <c r="W3" s="45"/>
      <c r="X3" s="45"/>
      <c r="Y3" s="45"/>
      <c r="Z3" s="45"/>
      <c r="AA3" s="45"/>
    </row>
    <row r="4" spans="1:27">
      <c r="A4" s="45"/>
      <c r="B4" s="46"/>
      <c r="C4" s="78"/>
      <c r="D4" s="83"/>
      <c r="E4" s="84"/>
      <c r="F4" s="84"/>
      <c r="G4" s="84"/>
      <c r="H4" s="84"/>
      <c r="I4" s="84"/>
      <c r="J4" s="84"/>
      <c r="K4" s="84"/>
      <c r="L4" s="84"/>
      <c r="M4" s="85"/>
      <c r="N4" s="47"/>
      <c r="O4" s="46"/>
      <c r="P4" s="45"/>
      <c r="Q4" s="45"/>
      <c r="R4" s="45"/>
      <c r="S4" s="45"/>
      <c r="T4" s="45"/>
      <c r="U4" s="45"/>
      <c r="V4" s="45"/>
      <c r="W4" s="45"/>
      <c r="X4" s="45"/>
      <c r="Y4" s="45"/>
      <c r="Z4" s="45"/>
      <c r="AA4" s="45"/>
    </row>
    <row r="5" spans="1:27">
      <c r="A5" s="45"/>
      <c r="B5" s="86"/>
      <c r="C5" s="78"/>
      <c r="D5" s="87"/>
      <c r="E5" s="48"/>
      <c r="F5" s="48"/>
      <c r="G5" s="48"/>
      <c r="H5" s="48"/>
      <c r="I5" s="48"/>
      <c r="J5" s="48"/>
      <c r="K5" s="48"/>
      <c r="L5" s="48"/>
      <c r="M5" s="88"/>
      <c r="N5" s="47"/>
      <c r="O5" s="86"/>
      <c r="P5" s="45"/>
      <c r="Q5" s="45"/>
      <c r="R5" s="45"/>
      <c r="S5" s="45"/>
      <c r="T5" s="45"/>
      <c r="U5" s="45"/>
      <c r="V5" s="45"/>
      <c r="W5" s="45"/>
      <c r="X5" s="45"/>
      <c r="Y5" s="45"/>
      <c r="Z5" s="45"/>
      <c r="AA5" s="45"/>
    </row>
    <row r="6" spans="1:27">
      <c r="A6" s="45"/>
      <c r="B6" s="86"/>
      <c r="C6" s="78"/>
      <c r="D6" s="87"/>
      <c r="E6" s="48"/>
      <c r="F6" s="48"/>
      <c r="G6" s="48"/>
      <c r="H6" s="48"/>
      <c r="I6" s="48"/>
      <c r="J6" s="48"/>
      <c r="K6" s="48"/>
      <c r="L6" s="48"/>
      <c r="M6" s="88"/>
      <c r="N6" s="47"/>
      <c r="O6" s="86"/>
      <c r="P6" s="45"/>
      <c r="Q6" s="45"/>
      <c r="R6" s="45"/>
      <c r="S6" s="45"/>
      <c r="T6" s="45"/>
      <c r="U6" s="45"/>
      <c r="V6" s="45"/>
      <c r="W6" s="45"/>
      <c r="X6" s="45"/>
      <c r="Y6" s="45"/>
      <c r="Z6" s="45"/>
      <c r="AA6" s="45"/>
    </row>
    <row r="7" spans="1:27">
      <c r="A7" s="45"/>
      <c r="B7" s="86"/>
      <c r="C7" s="78"/>
      <c r="D7" s="87"/>
      <c r="E7" s="48"/>
      <c r="F7" s="48"/>
      <c r="G7" s="48"/>
      <c r="H7" s="48"/>
      <c r="I7" s="48"/>
      <c r="J7" s="48"/>
      <c r="K7" s="48"/>
      <c r="L7" s="48"/>
      <c r="M7" s="88"/>
      <c r="N7" s="47"/>
      <c r="O7" s="86"/>
      <c r="P7" s="45"/>
      <c r="Q7" s="45"/>
      <c r="R7" s="45"/>
      <c r="S7" s="45"/>
      <c r="T7" s="45"/>
      <c r="U7" s="45"/>
      <c r="V7" s="45"/>
      <c r="W7" s="45"/>
      <c r="X7" s="45"/>
      <c r="Y7" s="45"/>
      <c r="Z7" s="45"/>
      <c r="AA7" s="45"/>
    </row>
    <row r="8" spans="1:27">
      <c r="A8" s="45"/>
      <c r="B8" s="86"/>
      <c r="C8" s="78"/>
      <c r="D8" s="87"/>
      <c r="E8" s="48"/>
      <c r="F8" s="48"/>
      <c r="G8" s="48"/>
      <c r="H8" s="48"/>
      <c r="I8" s="48"/>
      <c r="J8" s="48"/>
      <c r="K8" s="48"/>
      <c r="L8" s="48"/>
      <c r="M8" s="88"/>
      <c r="N8" s="47"/>
      <c r="O8" s="86"/>
      <c r="P8" s="45"/>
      <c r="Q8" s="45"/>
      <c r="R8" s="45"/>
      <c r="S8" s="45"/>
      <c r="T8" s="45"/>
      <c r="U8" s="45"/>
      <c r="V8" s="45"/>
      <c r="W8" s="45"/>
      <c r="X8" s="45"/>
      <c r="Y8" s="45"/>
      <c r="Z8" s="45"/>
      <c r="AA8" s="45"/>
    </row>
    <row r="9" spans="1:27">
      <c r="A9" s="45"/>
      <c r="B9" s="86"/>
      <c r="C9" s="78"/>
      <c r="D9" s="87"/>
      <c r="E9" s="48"/>
      <c r="F9" s="48"/>
      <c r="G9" s="48"/>
      <c r="H9" s="48"/>
      <c r="I9" s="48"/>
      <c r="J9" s="48"/>
      <c r="K9" s="48"/>
      <c r="L9" s="48"/>
      <c r="M9" s="88"/>
      <c r="N9" s="47"/>
      <c r="O9" s="86"/>
      <c r="P9" s="45"/>
      <c r="Q9" s="45"/>
      <c r="R9" s="45"/>
      <c r="S9" s="45"/>
      <c r="T9" s="45"/>
      <c r="U9" s="45"/>
      <c r="V9" s="45"/>
      <c r="W9" s="45"/>
      <c r="X9" s="45"/>
      <c r="Y9" s="45"/>
      <c r="Z9" s="45"/>
      <c r="AA9" s="45"/>
    </row>
    <row r="10" spans="1:27">
      <c r="A10" s="45"/>
      <c r="B10" s="86"/>
      <c r="C10" s="78"/>
      <c r="D10" s="87"/>
      <c r="E10" s="48"/>
      <c r="F10" s="48"/>
      <c r="G10" s="48"/>
      <c r="H10" s="48"/>
      <c r="I10" s="48"/>
      <c r="J10" s="48"/>
      <c r="K10" s="48"/>
      <c r="L10" s="48"/>
      <c r="M10" s="88"/>
      <c r="N10" s="47"/>
      <c r="O10" s="86"/>
      <c r="P10" s="45"/>
      <c r="Q10" s="45"/>
      <c r="R10" s="45"/>
      <c r="S10" s="45"/>
      <c r="T10" s="45"/>
      <c r="U10" s="45"/>
      <c r="V10" s="45"/>
      <c r="W10" s="45"/>
      <c r="X10" s="45"/>
      <c r="Y10" s="45"/>
      <c r="Z10" s="45"/>
      <c r="AA10" s="45"/>
    </row>
    <row r="11" spans="1:27">
      <c r="A11" s="45"/>
      <c r="B11" s="46"/>
      <c r="C11" s="78"/>
      <c r="D11" s="87"/>
      <c r="E11" s="48"/>
      <c r="F11" s="49"/>
      <c r="G11" s="48"/>
      <c r="H11" s="48"/>
      <c r="I11" s="48"/>
      <c r="J11" s="48"/>
      <c r="K11" s="48"/>
      <c r="L11" s="48"/>
      <c r="M11" s="88"/>
      <c r="N11" s="47"/>
      <c r="O11" s="46"/>
      <c r="P11" s="45"/>
      <c r="Q11" s="45"/>
      <c r="R11" s="45"/>
      <c r="S11" s="45"/>
      <c r="T11" s="45"/>
      <c r="U11" s="45"/>
      <c r="V11" s="45"/>
      <c r="W11" s="45"/>
      <c r="X11" s="45"/>
      <c r="Y11" s="45"/>
      <c r="Z11" s="45"/>
      <c r="AA11" s="45"/>
    </row>
    <row r="12" spans="1:27">
      <c r="A12" s="45"/>
      <c r="B12" s="46"/>
      <c r="C12" s="78"/>
      <c r="D12" s="87"/>
      <c r="E12" s="48"/>
      <c r="F12" s="48"/>
      <c r="G12" s="48"/>
      <c r="H12" s="48"/>
      <c r="I12" s="48"/>
      <c r="J12" s="48"/>
      <c r="K12" s="48"/>
      <c r="L12" s="48"/>
      <c r="M12" s="88"/>
      <c r="N12" s="47"/>
      <c r="O12" s="46"/>
      <c r="P12" s="45"/>
      <c r="Q12" s="45"/>
      <c r="R12" s="45"/>
      <c r="S12" s="45"/>
      <c r="T12" s="45"/>
      <c r="U12" s="45"/>
      <c r="V12" s="45"/>
      <c r="W12" s="45"/>
      <c r="X12" s="45"/>
      <c r="Y12" s="45"/>
      <c r="Z12" s="45"/>
      <c r="AA12" s="45"/>
    </row>
    <row r="13" spans="1:27" ht="13.5" thickBot="1">
      <c r="A13" s="45"/>
      <c r="B13" s="46"/>
      <c r="C13" s="78"/>
      <c r="D13" s="89"/>
      <c r="E13" s="90"/>
      <c r="F13" s="90"/>
      <c r="G13" s="90"/>
      <c r="H13" s="90"/>
      <c r="I13" s="90"/>
      <c r="J13" s="90"/>
      <c r="K13" s="90"/>
      <c r="L13" s="90"/>
      <c r="M13" s="91"/>
      <c r="N13" s="47"/>
      <c r="O13" s="46"/>
      <c r="P13" s="45"/>
      <c r="Q13" s="45"/>
      <c r="R13" s="45"/>
      <c r="S13" s="45"/>
      <c r="T13" s="45"/>
      <c r="U13" s="45"/>
      <c r="V13" s="45"/>
      <c r="W13" s="45"/>
      <c r="X13" s="45"/>
      <c r="Y13" s="45"/>
      <c r="Z13" s="45"/>
      <c r="AA13" s="45"/>
    </row>
    <row r="14" spans="1:27">
      <c r="A14" s="45"/>
      <c r="B14" s="46"/>
      <c r="C14" s="78"/>
      <c r="D14" s="87"/>
      <c r="E14" s="48"/>
      <c r="F14" s="48"/>
      <c r="G14" s="48"/>
      <c r="H14" s="48"/>
      <c r="I14" s="48"/>
      <c r="J14" s="48"/>
      <c r="K14" s="48"/>
      <c r="L14" s="48"/>
      <c r="M14" s="88"/>
      <c r="N14" s="47"/>
      <c r="O14" s="46"/>
      <c r="P14" s="45"/>
      <c r="Q14" s="45"/>
      <c r="R14" s="45"/>
      <c r="S14" s="45"/>
      <c r="T14" s="45"/>
      <c r="U14" s="45"/>
      <c r="V14" s="45"/>
      <c r="W14" s="45"/>
      <c r="X14" s="45"/>
      <c r="Y14" s="45"/>
      <c r="Z14" s="45"/>
      <c r="AA14" s="45"/>
    </row>
    <row r="15" spans="1:27" ht="15.75">
      <c r="A15" s="45"/>
      <c r="B15" s="46"/>
      <c r="C15" s="78"/>
      <c r="D15" s="87"/>
      <c r="E15" s="92"/>
      <c r="F15" s="92"/>
      <c r="G15" s="48"/>
      <c r="H15" s="93"/>
      <c r="I15" s="93"/>
      <c r="J15" s="94"/>
      <c r="K15" s="95"/>
      <c r="L15" s="94"/>
      <c r="M15" s="88"/>
      <c r="N15" s="47"/>
      <c r="O15" s="46"/>
      <c r="P15" s="45"/>
      <c r="Q15" s="45"/>
      <c r="R15" s="45"/>
      <c r="S15" s="45"/>
      <c r="T15" s="45"/>
      <c r="U15" s="45"/>
      <c r="V15" s="45"/>
      <c r="W15" s="45"/>
      <c r="X15" s="45"/>
      <c r="Y15" s="45"/>
      <c r="Z15" s="45"/>
      <c r="AA15" s="45"/>
    </row>
    <row r="16" spans="1:27" ht="53.25" customHeight="1">
      <c r="A16" s="45"/>
      <c r="B16" s="46"/>
      <c r="C16" s="78"/>
      <c r="D16" s="87"/>
      <c r="E16" s="92"/>
      <c r="F16" s="262" t="s">
        <v>171</v>
      </c>
      <c r="G16" s="263"/>
      <c r="H16" s="263"/>
      <c r="I16" s="263"/>
      <c r="J16" s="263"/>
      <c r="K16" s="263"/>
      <c r="L16" s="94"/>
      <c r="M16" s="88"/>
      <c r="N16" s="47"/>
      <c r="O16" s="46"/>
      <c r="P16" s="45"/>
      <c r="Q16" s="45"/>
      <c r="R16" s="45"/>
      <c r="S16" s="45"/>
      <c r="T16" s="45"/>
      <c r="U16" s="45"/>
      <c r="V16" s="45"/>
      <c r="W16" s="45"/>
      <c r="X16" s="45"/>
      <c r="Y16" s="45"/>
      <c r="Z16" s="45"/>
      <c r="AA16" s="45"/>
    </row>
    <row r="17" spans="1:27">
      <c r="A17" s="45"/>
      <c r="B17" s="46"/>
      <c r="C17" s="78"/>
      <c r="D17" s="87"/>
      <c r="E17" s="50"/>
      <c r="F17" s="50"/>
      <c r="G17" s="50"/>
      <c r="H17" s="50"/>
      <c r="I17" s="50"/>
      <c r="J17" s="50"/>
      <c r="K17" s="50"/>
      <c r="L17" s="96"/>
      <c r="M17" s="88"/>
      <c r="N17" s="47"/>
      <c r="O17" s="46"/>
      <c r="P17" s="45"/>
      <c r="Q17" s="45"/>
      <c r="R17" s="45"/>
      <c r="S17" s="45"/>
      <c r="T17" s="45"/>
      <c r="U17" s="45"/>
      <c r="V17" s="45"/>
      <c r="W17" s="45"/>
      <c r="X17" s="45"/>
      <c r="Y17" s="45"/>
      <c r="Z17" s="45"/>
      <c r="AA17" s="45"/>
    </row>
    <row r="18" spans="1:27">
      <c r="A18" s="45"/>
      <c r="B18" s="46"/>
      <c r="C18" s="78"/>
      <c r="D18" s="87"/>
      <c r="E18" s="50"/>
      <c r="F18" s="50"/>
      <c r="G18" s="50"/>
      <c r="H18" s="50"/>
      <c r="I18" s="50"/>
      <c r="J18" s="50"/>
      <c r="K18" s="50"/>
      <c r="L18" s="96"/>
      <c r="M18" s="88"/>
      <c r="N18" s="47"/>
      <c r="O18" s="46"/>
      <c r="P18" s="45"/>
      <c r="Q18" s="45"/>
      <c r="R18" s="45"/>
      <c r="S18" s="45"/>
      <c r="T18" s="45"/>
      <c r="U18" s="45"/>
      <c r="V18" s="45"/>
      <c r="W18" s="45"/>
      <c r="X18" s="45"/>
      <c r="Y18" s="45"/>
      <c r="Z18" s="45"/>
      <c r="AA18" s="45"/>
    </row>
    <row r="19" spans="1:27">
      <c r="A19" s="45"/>
      <c r="B19" s="46"/>
      <c r="C19" s="78"/>
      <c r="D19" s="87"/>
      <c r="E19" s="50"/>
      <c r="F19" s="50"/>
      <c r="G19" s="50"/>
      <c r="H19" s="50"/>
      <c r="I19" s="50"/>
      <c r="J19" s="50"/>
      <c r="K19" s="50"/>
      <c r="L19" s="96"/>
      <c r="M19" s="88"/>
      <c r="N19" s="47"/>
      <c r="O19" s="46"/>
      <c r="P19" s="45"/>
      <c r="Q19" s="45"/>
      <c r="R19" s="45"/>
      <c r="S19" s="45"/>
      <c r="T19" s="45"/>
      <c r="U19" s="45"/>
      <c r="V19" s="45"/>
      <c r="W19" s="45"/>
      <c r="X19" s="45"/>
      <c r="Y19" s="45"/>
      <c r="Z19" s="45"/>
      <c r="AA19" s="45"/>
    </row>
    <row r="20" spans="1:27">
      <c r="A20" s="45"/>
      <c r="B20" s="46"/>
      <c r="C20" s="78"/>
      <c r="D20" s="87"/>
      <c r="E20" s="50"/>
      <c r="F20" s="50"/>
      <c r="G20" s="50"/>
      <c r="H20" s="50"/>
      <c r="I20" s="50"/>
      <c r="J20" s="50"/>
      <c r="K20" s="50"/>
      <c r="L20" s="96"/>
      <c r="M20" s="88"/>
      <c r="N20" s="47"/>
      <c r="O20" s="46"/>
      <c r="P20" s="45"/>
      <c r="Q20" s="45"/>
      <c r="R20" s="45"/>
      <c r="S20" s="45"/>
      <c r="T20" s="45"/>
      <c r="U20" s="45"/>
      <c r="V20" s="45"/>
      <c r="W20" s="45"/>
      <c r="X20" s="45"/>
      <c r="Y20" s="45"/>
      <c r="Z20" s="45"/>
      <c r="AA20" s="45"/>
    </row>
    <row r="21" spans="1:27">
      <c r="A21" s="45"/>
      <c r="B21" s="46"/>
      <c r="C21" s="78"/>
      <c r="D21" s="87"/>
      <c r="E21" s="50"/>
      <c r="F21" s="50"/>
      <c r="G21" s="50"/>
      <c r="H21" s="50"/>
      <c r="I21" s="50"/>
      <c r="J21" s="50"/>
      <c r="K21" s="50"/>
      <c r="L21" s="96"/>
      <c r="M21" s="88"/>
      <c r="N21" s="47"/>
      <c r="O21" s="46"/>
      <c r="P21" s="45"/>
      <c r="Q21" s="45"/>
      <c r="R21" s="45"/>
      <c r="S21" s="45"/>
      <c r="T21" s="45"/>
      <c r="U21" s="45"/>
      <c r="V21" s="45"/>
      <c r="W21" s="45"/>
      <c r="X21" s="45"/>
      <c r="Y21" s="45"/>
      <c r="Z21" s="45"/>
      <c r="AA21" s="45"/>
    </row>
    <row r="22" spans="1:27">
      <c r="A22" s="45"/>
      <c r="B22" s="46"/>
      <c r="C22" s="78"/>
      <c r="D22" s="87"/>
      <c r="E22" s="50"/>
      <c r="F22" s="50"/>
      <c r="G22" s="50"/>
      <c r="H22" s="50"/>
      <c r="I22" s="50"/>
      <c r="J22" s="50"/>
      <c r="K22" s="50"/>
      <c r="L22" s="96"/>
      <c r="M22" s="88"/>
      <c r="N22" s="47"/>
      <c r="O22" s="46"/>
      <c r="P22" s="45"/>
      <c r="Q22" s="45"/>
      <c r="R22" s="45"/>
      <c r="S22" s="45"/>
      <c r="T22" s="45"/>
      <c r="U22" s="45"/>
      <c r="V22" s="45"/>
      <c r="W22" s="45"/>
      <c r="X22" s="45"/>
      <c r="Y22" s="45"/>
      <c r="Z22" s="45"/>
      <c r="AA22" s="45"/>
    </row>
    <row r="23" spans="1:27">
      <c r="A23" s="45"/>
      <c r="B23" s="46"/>
      <c r="C23" s="78"/>
      <c r="D23" s="87"/>
      <c r="E23" s="50"/>
      <c r="F23" s="50"/>
      <c r="G23" s="50"/>
      <c r="H23" s="50"/>
      <c r="I23" s="50"/>
      <c r="J23" s="50"/>
      <c r="K23" s="50"/>
      <c r="L23" s="96"/>
      <c r="M23" s="88"/>
      <c r="N23" s="47"/>
      <c r="O23" s="46"/>
      <c r="P23" s="45"/>
      <c r="Q23" s="45"/>
      <c r="R23" s="45"/>
      <c r="S23" s="45"/>
      <c r="T23" s="45"/>
      <c r="U23" s="45"/>
      <c r="V23" s="45"/>
      <c r="W23" s="45"/>
      <c r="X23" s="45"/>
      <c r="Y23" s="45"/>
      <c r="Z23" s="45"/>
      <c r="AA23" s="45"/>
    </row>
    <row r="24" spans="1:27">
      <c r="A24" s="45"/>
      <c r="B24" s="46"/>
      <c r="C24" s="78"/>
      <c r="D24" s="87"/>
      <c r="E24" s="50"/>
      <c r="F24" s="50"/>
      <c r="G24" s="50"/>
      <c r="H24" s="50"/>
      <c r="I24" s="50"/>
      <c r="J24" s="50"/>
      <c r="K24" s="50"/>
      <c r="L24" s="96"/>
      <c r="M24" s="88"/>
      <c r="N24" s="47"/>
      <c r="O24" s="46"/>
      <c r="P24" s="45"/>
      <c r="Q24" s="45"/>
      <c r="R24" s="45"/>
      <c r="S24" s="45"/>
      <c r="T24" s="45"/>
      <c r="U24" s="45"/>
      <c r="V24" s="45"/>
      <c r="W24" s="45"/>
      <c r="X24" s="45"/>
      <c r="Y24" s="45"/>
      <c r="Z24" s="45"/>
      <c r="AA24" s="45"/>
    </row>
    <row r="25" spans="1:27" ht="15" customHeight="1">
      <c r="A25" s="45"/>
      <c r="B25" s="46"/>
      <c r="C25" s="78"/>
      <c r="D25" s="87"/>
      <c r="E25" s="50"/>
      <c r="F25" s="50"/>
      <c r="G25" s="50"/>
      <c r="H25" s="50"/>
      <c r="I25" s="50"/>
      <c r="J25" s="50"/>
      <c r="K25" s="50"/>
      <c r="L25" s="96"/>
      <c r="M25" s="88"/>
      <c r="N25" s="47"/>
      <c r="O25" s="46"/>
      <c r="P25" s="45"/>
      <c r="Q25" s="45"/>
      <c r="R25" s="45"/>
      <c r="S25" s="45"/>
      <c r="T25" s="45"/>
      <c r="U25" s="45"/>
      <c r="V25" s="45"/>
      <c r="W25" s="45"/>
      <c r="X25" s="45"/>
      <c r="Y25" s="45"/>
      <c r="Z25" s="45"/>
      <c r="AA25" s="45"/>
    </row>
    <row r="26" spans="1:27">
      <c r="A26" s="45"/>
      <c r="B26" s="46"/>
      <c r="C26" s="78"/>
      <c r="D26" s="87"/>
      <c r="E26" s="92"/>
      <c r="F26" s="97"/>
      <c r="G26" s="92"/>
      <c r="H26" s="98"/>
      <c r="I26" s="92"/>
      <c r="J26" s="92"/>
      <c r="K26" s="92"/>
      <c r="L26" s="94"/>
      <c r="M26" s="88"/>
      <c r="N26" s="47"/>
      <c r="O26" s="46"/>
      <c r="P26" s="45"/>
      <c r="Q26" s="45"/>
      <c r="R26" s="45"/>
      <c r="S26" s="45"/>
      <c r="T26" s="45"/>
      <c r="U26" s="45"/>
      <c r="V26" s="45"/>
      <c r="W26" s="45"/>
      <c r="X26" s="45"/>
      <c r="Y26" s="45"/>
      <c r="Z26" s="45"/>
      <c r="AA26" s="45"/>
    </row>
    <row r="27" spans="1:27">
      <c r="A27" s="45"/>
      <c r="B27" s="46"/>
      <c r="C27" s="78"/>
      <c r="D27" s="87"/>
      <c r="E27" s="92"/>
      <c r="F27" s="97"/>
      <c r="G27" s="92"/>
      <c r="H27" s="98"/>
      <c r="I27" s="92"/>
      <c r="J27" s="92"/>
      <c r="K27" s="92"/>
      <c r="L27" s="94"/>
      <c r="M27" s="88"/>
      <c r="N27" s="47"/>
      <c r="O27" s="46"/>
      <c r="P27" s="45"/>
      <c r="Q27" s="45"/>
      <c r="R27" s="45"/>
      <c r="S27" s="45"/>
      <c r="T27" s="45"/>
      <c r="U27" s="45"/>
      <c r="V27" s="45"/>
      <c r="W27" s="45"/>
      <c r="X27" s="45"/>
      <c r="Y27" s="45"/>
      <c r="Z27" s="45"/>
      <c r="AA27" s="45"/>
    </row>
    <row r="28" spans="1:27" ht="23.25" customHeight="1">
      <c r="A28" s="45"/>
      <c r="B28" s="46"/>
      <c r="C28" s="78"/>
      <c r="D28" s="99"/>
      <c r="E28" s="100" t="s">
        <v>207</v>
      </c>
      <c r="F28" s="101"/>
      <c r="G28" s="101"/>
      <c r="H28" s="102"/>
      <c r="I28" s="101"/>
      <c r="J28" s="101"/>
      <c r="K28" s="101"/>
      <c r="L28" s="101"/>
      <c r="M28" s="103"/>
      <c r="N28" s="47"/>
      <c r="O28" s="46"/>
      <c r="P28" s="45"/>
      <c r="Q28" s="45"/>
      <c r="R28" s="45"/>
      <c r="S28" s="45"/>
      <c r="T28" s="45"/>
      <c r="U28" s="45"/>
      <c r="V28" s="45"/>
      <c r="W28" s="45"/>
      <c r="X28" s="45"/>
      <c r="Y28" s="45"/>
      <c r="Z28" s="45"/>
      <c r="AA28" s="45"/>
    </row>
    <row r="29" spans="1:27">
      <c r="A29" s="45"/>
      <c r="B29" s="46"/>
      <c r="C29" s="78"/>
      <c r="D29" s="87"/>
      <c r="E29" s="104"/>
      <c r="F29" s="104"/>
      <c r="G29" s="104"/>
      <c r="H29" s="104"/>
      <c r="I29" s="104"/>
      <c r="J29" s="104"/>
      <c r="K29" s="48"/>
      <c r="L29" s="48"/>
      <c r="M29" s="88"/>
      <c r="N29" s="47"/>
      <c r="O29" s="46"/>
      <c r="P29" s="45"/>
      <c r="Q29" s="45"/>
      <c r="R29" s="45"/>
      <c r="S29" s="45"/>
      <c r="T29" s="45"/>
      <c r="U29" s="45"/>
      <c r="V29" s="45"/>
      <c r="W29" s="45"/>
      <c r="X29" s="45"/>
      <c r="Y29" s="45"/>
      <c r="Z29" s="45"/>
      <c r="AA29" s="45"/>
    </row>
    <row r="30" spans="1:27">
      <c r="A30" s="45"/>
      <c r="B30" s="46"/>
      <c r="C30" s="78"/>
      <c r="D30" s="87"/>
      <c r="E30" s="179" t="s">
        <v>204</v>
      </c>
      <c r="F30" s="105"/>
      <c r="G30" s="105"/>
      <c r="H30" s="106"/>
      <c r="I30" s="48"/>
      <c r="J30" s="48"/>
      <c r="K30" s="48"/>
      <c r="L30" s="48"/>
      <c r="M30" s="88"/>
      <c r="N30" s="47"/>
      <c r="O30" s="46"/>
      <c r="P30" s="45"/>
      <c r="Q30" s="45"/>
      <c r="R30" s="45"/>
      <c r="S30" s="45"/>
      <c r="T30" s="45"/>
      <c r="U30" s="45"/>
      <c r="V30" s="45"/>
      <c r="W30" s="45"/>
      <c r="X30" s="45"/>
      <c r="Y30" s="45"/>
      <c r="Z30" s="45"/>
      <c r="AA30" s="45"/>
    </row>
    <row r="31" spans="1:27">
      <c r="A31" s="45"/>
      <c r="B31" s="46"/>
      <c r="C31" s="78"/>
      <c r="D31" s="87"/>
      <c r="E31" s="180" t="s">
        <v>205</v>
      </c>
      <c r="F31" s="105"/>
      <c r="G31" s="105"/>
      <c r="H31" s="108" t="s">
        <v>172</v>
      </c>
      <c r="I31" s="109" t="s">
        <v>200</v>
      </c>
      <c r="J31" s="48"/>
      <c r="K31" s="48"/>
      <c r="L31" s="48"/>
      <c r="M31" s="88"/>
      <c r="N31" s="47"/>
      <c r="O31" s="46"/>
      <c r="P31" s="45"/>
      <c r="Q31" s="45"/>
      <c r="R31" s="45"/>
      <c r="S31" s="45"/>
      <c r="T31" s="45"/>
      <c r="U31" s="45"/>
      <c r="V31" s="45"/>
      <c r="W31" s="45"/>
      <c r="X31" s="45"/>
      <c r="Y31" s="45"/>
      <c r="Z31" s="45"/>
      <c r="AA31" s="45"/>
    </row>
    <row r="32" spans="1:27">
      <c r="A32" s="45"/>
      <c r="B32" s="46"/>
      <c r="C32" s="78"/>
      <c r="D32" s="87"/>
      <c r="E32" s="180" t="s">
        <v>206</v>
      </c>
      <c r="F32" s="107"/>
      <c r="G32" s="105"/>
      <c r="H32" s="108" t="s">
        <v>173</v>
      </c>
      <c r="I32" s="110" t="s">
        <v>140</v>
      </c>
      <c r="J32" s="48"/>
      <c r="K32" s="48"/>
      <c r="L32" s="48"/>
      <c r="M32" s="88"/>
      <c r="N32" s="47"/>
      <c r="O32" s="46"/>
      <c r="P32" s="45"/>
      <c r="Q32" s="45"/>
      <c r="R32" s="45"/>
      <c r="S32" s="45"/>
      <c r="T32" s="45"/>
      <c r="U32" s="45"/>
      <c r="V32" s="45"/>
      <c r="W32" s="45"/>
      <c r="X32" s="45"/>
      <c r="Y32" s="45"/>
      <c r="Z32" s="45"/>
      <c r="AA32" s="45"/>
    </row>
    <row r="33" spans="1:27" ht="13.5" thickBot="1">
      <c r="A33" s="45"/>
      <c r="B33" s="46"/>
      <c r="C33" s="78"/>
      <c r="D33" s="89"/>
      <c r="E33" s="90"/>
      <c r="F33" s="90"/>
      <c r="G33" s="90"/>
      <c r="H33" s="90"/>
      <c r="I33" s="90"/>
      <c r="J33" s="90"/>
      <c r="K33" s="90"/>
      <c r="L33" s="90"/>
      <c r="M33" s="91"/>
      <c r="N33" s="47"/>
      <c r="O33" s="46"/>
      <c r="P33" s="45"/>
      <c r="Q33" s="45"/>
      <c r="R33" s="45"/>
      <c r="S33" s="45"/>
      <c r="T33" s="45"/>
      <c r="U33" s="45"/>
      <c r="V33" s="45"/>
      <c r="W33" s="45"/>
      <c r="X33" s="45"/>
      <c r="Y33" s="45"/>
      <c r="Z33" s="45"/>
      <c r="AA33" s="45"/>
    </row>
    <row r="34" spans="1:27">
      <c r="A34" s="45"/>
      <c r="B34" s="46"/>
      <c r="C34" s="78"/>
      <c r="D34" s="104"/>
      <c r="E34" s="104"/>
      <c r="F34" s="104"/>
      <c r="G34" s="104"/>
      <c r="H34" s="104"/>
      <c r="I34" s="104"/>
      <c r="J34" s="104"/>
      <c r="K34" s="104"/>
      <c r="L34" s="104"/>
      <c r="M34" s="104"/>
      <c r="N34" s="47"/>
      <c r="O34" s="46"/>
      <c r="P34" s="45"/>
      <c r="Q34" s="45"/>
      <c r="R34" s="45"/>
      <c r="S34" s="45"/>
      <c r="T34" s="45"/>
      <c r="U34" s="45"/>
      <c r="V34" s="45"/>
      <c r="W34" s="45"/>
      <c r="X34" s="45"/>
      <c r="Y34" s="45"/>
      <c r="Z34" s="45"/>
      <c r="AA34" s="45"/>
    </row>
    <row r="35" spans="1:27">
      <c r="A35" s="45"/>
      <c r="B35" s="46"/>
      <c r="C35" s="51"/>
      <c r="D35" s="52"/>
      <c r="E35" s="52"/>
      <c r="F35" s="52"/>
      <c r="G35" s="52"/>
      <c r="H35" s="52"/>
      <c r="I35" s="52"/>
      <c r="J35" s="52"/>
      <c r="K35" s="52"/>
      <c r="L35" s="52"/>
      <c r="M35" s="52"/>
      <c r="N35" s="53"/>
      <c r="O35" s="46"/>
      <c r="P35" s="45"/>
      <c r="Q35" s="45"/>
      <c r="R35" s="45"/>
      <c r="S35" s="45"/>
      <c r="T35" s="45"/>
      <c r="U35" s="45"/>
      <c r="V35" s="45"/>
      <c r="W35" s="45"/>
      <c r="X35" s="45"/>
      <c r="Y35" s="45"/>
      <c r="Z35" s="45"/>
      <c r="AA35" s="45"/>
    </row>
    <row r="36" spans="1:27" ht="3.75" customHeight="1">
      <c r="A36" s="45"/>
      <c r="B36" s="46"/>
      <c r="C36" s="46"/>
      <c r="D36" s="46"/>
      <c r="E36" s="46"/>
      <c r="F36" s="46"/>
      <c r="G36" s="46"/>
      <c r="H36" s="46"/>
      <c r="I36" s="46"/>
      <c r="J36" s="46"/>
      <c r="K36" s="46"/>
      <c r="L36" s="46"/>
      <c r="M36" s="46"/>
      <c r="N36" s="46"/>
      <c r="O36" s="46"/>
      <c r="P36" s="45"/>
      <c r="Q36" s="45"/>
      <c r="R36" s="45"/>
      <c r="S36" s="45"/>
      <c r="T36" s="45"/>
      <c r="U36" s="45"/>
      <c r="V36" s="45"/>
      <c r="W36" s="45"/>
      <c r="X36" s="45"/>
      <c r="Y36" s="45"/>
      <c r="Z36" s="45"/>
      <c r="AA36" s="45"/>
    </row>
    <row r="37" spans="1:27">
      <c r="A37" s="45"/>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row>
    <row r="38" spans="1:27">
      <c r="A38" s="54"/>
      <c r="B38" s="45"/>
      <c r="C38" s="45"/>
      <c r="D38" s="45"/>
      <c r="E38" s="45"/>
      <c r="F38" s="45"/>
      <c r="G38" s="45"/>
      <c r="H38" s="45"/>
      <c r="I38" s="45"/>
      <c r="J38" s="45"/>
      <c r="K38" s="45"/>
      <c r="L38" s="45"/>
      <c r="M38" s="45"/>
      <c r="N38" s="45"/>
      <c r="O38" s="45"/>
      <c r="P38" s="54"/>
      <c r="Q38" s="54"/>
      <c r="R38" s="54"/>
      <c r="S38" s="54"/>
      <c r="T38" s="54"/>
      <c r="U38" s="54"/>
      <c r="V38" s="54"/>
      <c r="W38" s="54"/>
      <c r="X38" s="54"/>
      <c r="Y38" s="54"/>
      <c r="Z38" s="54"/>
      <c r="AA38" s="54"/>
    </row>
    <row r="39" spans="1:27">
      <c r="A39" s="45"/>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row>
    <row r="40" spans="1:27">
      <c r="A40" s="45"/>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row>
    <row r="41" spans="1:27">
      <c r="A41" s="45"/>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row>
    <row r="42" spans="1:27">
      <c r="A42" s="45"/>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row>
    <row r="43" spans="1:27">
      <c r="A43" s="45"/>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row>
    <row r="44" spans="1:27">
      <c r="A44" s="45"/>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row>
    <row r="45" spans="1:27">
      <c r="A45" s="45"/>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row>
    <row r="46" spans="1:27">
      <c r="A46" s="45"/>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row>
    <row r="47" spans="1:27">
      <c r="A47" s="45"/>
      <c r="B47" s="45"/>
      <c r="C47" s="45"/>
      <c r="D47" s="45"/>
      <c r="E47" s="45"/>
      <c r="F47" s="45"/>
      <c r="G47" s="45"/>
      <c r="H47" s="45"/>
      <c r="I47" s="45"/>
      <c r="J47" s="45"/>
      <c r="K47" s="45"/>
      <c r="L47" s="45"/>
      <c r="M47" s="45"/>
      <c r="N47" s="45"/>
      <c r="O47" s="45"/>
      <c r="P47" s="45"/>
      <c r="Q47" s="45"/>
      <c r="R47" s="45"/>
      <c r="S47" s="45"/>
      <c r="T47" s="45"/>
      <c r="U47" s="45"/>
      <c r="V47" s="45"/>
      <c r="W47" s="45"/>
      <c r="X47" s="45"/>
      <c r="Y47" s="45"/>
      <c r="Z47" s="45"/>
      <c r="AA47" s="45"/>
    </row>
    <row r="48" spans="1:27">
      <c r="A48" s="45"/>
      <c r="B48" s="45"/>
      <c r="C48" s="45"/>
      <c r="D48" s="45"/>
      <c r="E48" s="45"/>
      <c r="F48" s="45"/>
      <c r="G48" s="45"/>
      <c r="H48" s="45"/>
      <c r="I48" s="45"/>
      <c r="J48" s="45"/>
      <c r="K48" s="45"/>
      <c r="L48" s="45"/>
      <c r="M48" s="45"/>
      <c r="N48" s="45"/>
      <c r="O48" s="45"/>
      <c r="P48" s="45"/>
      <c r="Q48" s="45"/>
      <c r="R48" s="45"/>
      <c r="S48" s="45"/>
      <c r="T48" s="45"/>
      <c r="U48" s="45"/>
      <c r="V48" s="45"/>
      <c r="W48" s="45"/>
      <c r="X48" s="45"/>
      <c r="Y48" s="45"/>
      <c r="Z48" s="45"/>
      <c r="AA48" s="45"/>
    </row>
    <row r="49" spans="1:27">
      <c r="A49" s="45"/>
      <c r="B49" s="45"/>
      <c r="C49" s="45"/>
      <c r="D49" s="45"/>
      <c r="E49" s="45"/>
      <c r="F49" s="45"/>
      <c r="G49" s="45"/>
      <c r="H49" s="45"/>
      <c r="I49" s="45"/>
      <c r="J49" s="45"/>
      <c r="K49" s="45"/>
      <c r="L49" s="45"/>
      <c r="M49" s="45"/>
      <c r="N49" s="45"/>
      <c r="O49" s="45"/>
      <c r="P49" s="45"/>
      <c r="Q49" s="45"/>
      <c r="R49" s="45"/>
      <c r="S49" s="45"/>
      <c r="T49" s="45"/>
      <c r="U49" s="45"/>
      <c r="V49" s="45"/>
      <c r="W49" s="45"/>
      <c r="X49" s="45"/>
      <c r="Y49" s="45"/>
      <c r="Z49" s="45"/>
      <c r="AA49" s="45"/>
    </row>
    <row r="50" spans="1:27">
      <c r="A50" s="45"/>
      <c r="B50" s="45"/>
      <c r="C50" s="45"/>
      <c r="D50" s="45"/>
      <c r="E50" s="45"/>
      <c r="F50" s="45"/>
      <c r="G50" s="45"/>
      <c r="H50" s="45"/>
      <c r="I50" s="45"/>
      <c r="J50" s="45"/>
      <c r="K50" s="45"/>
      <c r="L50" s="45"/>
      <c r="M50" s="45"/>
      <c r="N50" s="45"/>
      <c r="O50" s="45"/>
      <c r="P50" s="45"/>
      <c r="Q50" s="45"/>
      <c r="R50" s="45"/>
      <c r="S50" s="45"/>
      <c r="T50" s="45"/>
      <c r="U50" s="45"/>
      <c r="V50" s="45"/>
      <c r="W50" s="45"/>
      <c r="X50" s="45"/>
      <c r="Y50" s="45"/>
      <c r="Z50" s="45"/>
      <c r="AA50" s="45"/>
    </row>
    <row r="51" spans="1:27">
      <c r="A51" s="45"/>
      <c r="B51" s="45"/>
      <c r="C51" s="45"/>
      <c r="D51" s="45"/>
      <c r="E51" s="45"/>
      <c r="F51" s="45"/>
      <c r="G51" s="45"/>
      <c r="H51" s="45"/>
      <c r="I51" s="45"/>
      <c r="J51" s="45"/>
      <c r="K51" s="45"/>
      <c r="L51" s="45"/>
      <c r="M51" s="45"/>
      <c r="N51" s="45"/>
      <c r="O51" s="45"/>
      <c r="P51" s="45"/>
      <c r="Q51" s="45"/>
      <c r="R51" s="45"/>
      <c r="S51" s="45"/>
      <c r="T51" s="45"/>
      <c r="U51" s="45"/>
      <c r="V51" s="45"/>
      <c r="W51" s="45"/>
      <c r="X51" s="45"/>
      <c r="Y51" s="45"/>
      <c r="Z51" s="45"/>
      <c r="AA51" s="45"/>
    </row>
    <row r="52" spans="1:27">
      <c r="A52" s="45"/>
      <c r="B52" s="45"/>
      <c r="C52" s="45"/>
      <c r="D52" s="45"/>
      <c r="E52" s="45"/>
      <c r="F52" s="45"/>
      <c r="G52" s="45"/>
      <c r="H52" s="45"/>
      <c r="I52" s="45"/>
      <c r="J52" s="45"/>
      <c r="K52" s="45"/>
      <c r="L52" s="45"/>
      <c r="M52" s="45"/>
      <c r="N52" s="45"/>
      <c r="O52" s="45"/>
      <c r="P52" s="45"/>
      <c r="Q52" s="45"/>
      <c r="R52" s="45"/>
      <c r="S52" s="45"/>
      <c r="T52" s="45"/>
      <c r="U52" s="45"/>
      <c r="V52" s="45"/>
      <c r="W52" s="45"/>
      <c r="X52" s="45"/>
      <c r="Y52" s="45"/>
      <c r="Z52" s="45"/>
      <c r="AA52" s="45"/>
    </row>
    <row r="53" spans="1:27">
      <c r="A53" s="45"/>
      <c r="B53" s="45"/>
      <c r="C53" s="45"/>
      <c r="D53" s="45"/>
      <c r="E53" s="45"/>
      <c r="F53" s="45"/>
      <c r="G53" s="45"/>
      <c r="H53" s="45"/>
      <c r="I53" s="45"/>
      <c r="J53" s="45"/>
      <c r="K53" s="45"/>
      <c r="L53" s="45"/>
      <c r="M53" s="45"/>
      <c r="N53" s="45"/>
      <c r="O53" s="45"/>
      <c r="P53" s="45"/>
      <c r="Q53" s="45"/>
      <c r="R53" s="45"/>
      <c r="S53" s="45"/>
      <c r="T53" s="45"/>
      <c r="U53" s="45"/>
      <c r="V53" s="45"/>
      <c r="W53" s="45"/>
      <c r="X53" s="45"/>
      <c r="Y53" s="45"/>
      <c r="Z53" s="45"/>
      <c r="AA53" s="45"/>
    </row>
    <row r="54" spans="1:27">
      <c r="A54" s="45"/>
      <c r="B54" s="45"/>
      <c r="C54" s="45"/>
      <c r="D54" s="45"/>
      <c r="E54" s="45"/>
      <c r="F54" s="45"/>
      <c r="G54" s="45"/>
      <c r="H54" s="45"/>
      <c r="I54" s="45"/>
      <c r="J54" s="45"/>
      <c r="K54" s="45"/>
      <c r="L54" s="45"/>
      <c r="M54" s="45"/>
      <c r="N54" s="45"/>
      <c r="O54" s="45"/>
      <c r="P54" s="45"/>
      <c r="Q54" s="45"/>
      <c r="R54" s="45"/>
      <c r="S54" s="45"/>
      <c r="T54" s="45"/>
      <c r="U54" s="45"/>
      <c r="V54" s="45"/>
      <c r="W54" s="45"/>
      <c r="X54" s="45"/>
      <c r="Y54" s="45"/>
      <c r="Z54" s="45"/>
      <c r="AA54" s="45"/>
    </row>
    <row r="55" spans="1:27">
      <c r="A55" s="45"/>
      <c r="B55" s="45"/>
      <c r="C55" s="45"/>
      <c r="D55" s="45"/>
      <c r="E55" s="45"/>
      <c r="F55" s="45"/>
      <c r="G55" s="45"/>
      <c r="H55" s="45"/>
      <c r="I55" s="45"/>
      <c r="J55" s="45"/>
      <c r="K55" s="45"/>
      <c r="L55" s="45"/>
      <c r="M55" s="45"/>
      <c r="N55" s="45"/>
      <c r="O55" s="45"/>
      <c r="P55" s="45"/>
      <c r="Q55" s="45"/>
      <c r="R55" s="45"/>
      <c r="S55" s="45"/>
      <c r="T55" s="45"/>
      <c r="U55" s="45"/>
      <c r="V55" s="45"/>
      <c r="W55" s="45"/>
      <c r="X55" s="45"/>
      <c r="Y55" s="45"/>
      <c r="Z55" s="45"/>
      <c r="AA55" s="45"/>
    </row>
    <row r="56" spans="1:27">
      <c r="A56" s="45"/>
      <c r="B56" s="45"/>
      <c r="C56" s="45"/>
      <c r="D56" s="45"/>
      <c r="E56" s="45"/>
      <c r="F56" s="45"/>
      <c r="G56" s="45"/>
      <c r="H56" s="45"/>
      <c r="I56" s="45"/>
      <c r="J56" s="45"/>
      <c r="K56" s="45"/>
      <c r="L56" s="45"/>
      <c r="M56" s="45"/>
      <c r="N56" s="45"/>
      <c r="O56" s="45"/>
      <c r="P56" s="45"/>
      <c r="Q56" s="45"/>
      <c r="R56" s="45"/>
      <c r="S56" s="45"/>
      <c r="T56" s="45"/>
      <c r="U56" s="45"/>
      <c r="V56" s="45"/>
      <c r="W56" s="45"/>
      <c r="X56" s="45"/>
      <c r="Y56" s="45"/>
      <c r="Z56" s="45"/>
      <c r="AA56" s="45"/>
    </row>
    <row r="57" spans="1:27">
      <c r="A57" s="45"/>
      <c r="B57" s="45"/>
      <c r="C57" s="45"/>
      <c r="D57" s="45"/>
      <c r="E57" s="45"/>
      <c r="F57" s="45"/>
      <c r="G57" s="45"/>
      <c r="H57" s="45"/>
      <c r="I57" s="45"/>
      <c r="J57" s="45"/>
      <c r="K57" s="45"/>
      <c r="L57" s="45"/>
      <c r="M57" s="45"/>
      <c r="N57" s="45"/>
      <c r="O57" s="45"/>
      <c r="P57" s="45"/>
      <c r="Q57" s="45"/>
      <c r="R57" s="45"/>
      <c r="S57" s="45"/>
      <c r="T57" s="45"/>
      <c r="U57" s="45"/>
      <c r="V57" s="45"/>
      <c r="W57" s="45"/>
      <c r="X57" s="45"/>
      <c r="Y57" s="45"/>
      <c r="Z57" s="45"/>
      <c r="AA57" s="45"/>
    </row>
    <row r="58" spans="1:27">
      <c r="A58" s="45"/>
      <c r="B58" s="45"/>
      <c r="C58" s="45"/>
      <c r="D58" s="45"/>
      <c r="E58" s="45"/>
      <c r="F58" s="45"/>
      <c r="G58" s="45"/>
      <c r="H58" s="45"/>
      <c r="I58" s="45"/>
      <c r="J58" s="45"/>
      <c r="K58" s="45"/>
      <c r="L58" s="45"/>
      <c r="M58" s="45"/>
      <c r="N58" s="45"/>
      <c r="O58" s="45"/>
      <c r="P58" s="45"/>
      <c r="Q58" s="45"/>
      <c r="R58" s="45"/>
      <c r="S58" s="45"/>
      <c r="T58" s="45"/>
      <c r="U58" s="45"/>
      <c r="V58" s="45"/>
      <c r="W58" s="45"/>
      <c r="X58" s="45"/>
      <c r="Y58" s="45"/>
      <c r="Z58" s="45"/>
      <c r="AA58" s="45"/>
    </row>
    <row r="59" spans="1:27">
      <c r="A59" s="45"/>
      <c r="B59" s="45"/>
      <c r="C59" s="45"/>
      <c r="D59" s="45"/>
      <c r="E59" s="45"/>
      <c r="F59" s="45"/>
      <c r="G59" s="45"/>
      <c r="H59" s="45"/>
      <c r="I59" s="45"/>
      <c r="J59" s="45"/>
      <c r="K59" s="45"/>
      <c r="L59" s="45"/>
      <c r="M59" s="45"/>
      <c r="N59" s="45"/>
      <c r="O59" s="45"/>
      <c r="P59" s="45"/>
      <c r="Q59" s="45"/>
      <c r="R59" s="45"/>
      <c r="S59" s="45"/>
      <c r="T59" s="45"/>
      <c r="U59" s="45"/>
      <c r="V59" s="45"/>
      <c r="W59" s="45"/>
      <c r="X59" s="45"/>
      <c r="Y59" s="45"/>
      <c r="Z59" s="45"/>
      <c r="AA59" s="45"/>
    </row>
    <row r="60" spans="1:27">
      <c r="A60" s="45"/>
      <c r="B60" s="45"/>
      <c r="C60" s="45"/>
      <c r="D60" s="45"/>
      <c r="E60" s="45"/>
      <c r="F60" s="45"/>
      <c r="G60" s="45"/>
      <c r="H60" s="45"/>
      <c r="I60" s="45"/>
      <c r="J60" s="45"/>
      <c r="K60" s="45"/>
      <c r="L60" s="45"/>
      <c r="M60" s="45"/>
      <c r="N60" s="45"/>
      <c r="O60" s="45"/>
      <c r="P60" s="45"/>
      <c r="Q60" s="45"/>
      <c r="R60" s="45"/>
      <c r="S60" s="45"/>
      <c r="T60" s="45"/>
      <c r="U60" s="45"/>
      <c r="V60" s="45"/>
      <c r="W60" s="45"/>
      <c r="X60" s="45"/>
      <c r="Y60" s="45"/>
      <c r="Z60" s="45"/>
      <c r="AA60" s="45"/>
    </row>
    <row r="61" spans="1:27">
      <c r="A61" s="45"/>
      <c r="B61" s="45"/>
      <c r="C61" s="45"/>
      <c r="D61" s="45"/>
      <c r="E61" s="45"/>
      <c r="F61" s="45"/>
      <c r="G61" s="45"/>
      <c r="H61" s="45"/>
      <c r="I61" s="45"/>
      <c r="J61" s="45"/>
      <c r="K61" s="45"/>
      <c r="L61" s="45"/>
      <c r="M61" s="45"/>
      <c r="N61" s="45"/>
      <c r="O61" s="45"/>
      <c r="P61" s="45"/>
      <c r="Q61" s="45"/>
      <c r="R61" s="45"/>
      <c r="S61" s="45"/>
      <c r="T61" s="45"/>
      <c r="U61" s="45"/>
      <c r="V61" s="45"/>
      <c r="W61" s="45"/>
      <c r="X61" s="45"/>
      <c r="Y61" s="45"/>
      <c r="Z61" s="45"/>
      <c r="AA61" s="45"/>
    </row>
    <row r="62" spans="1:27">
      <c r="A62" s="45"/>
      <c r="B62" s="45"/>
      <c r="C62" s="45"/>
      <c r="D62" s="45"/>
      <c r="E62" s="45"/>
      <c r="F62" s="45"/>
      <c r="G62" s="45"/>
      <c r="H62" s="45"/>
      <c r="I62" s="45"/>
      <c r="J62" s="45"/>
      <c r="K62" s="45"/>
      <c r="L62" s="45"/>
      <c r="M62" s="45"/>
      <c r="N62" s="45"/>
      <c r="O62" s="45"/>
      <c r="P62" s="45"/>
      <c r="Q62" s="45"/>
      <c r="R62" s="45"/>
      <c r="S62" s="45"/>
      <c r="T62" s="45"/>
      <c r="U62" s="45"/>
      <c r="V62" s="45"/>
      <c r="W62" s="45"/>
      <c r="X62" s="45"/>
      <c r="Y62" s="45"/>
      <c r="Z62" s="45"/>
      <c r="AA62" s="45"/>
    </row>
    <row r="63" spans="1:27">
      <c r="A63" s="45"/>
      <c r="B63" s="45"/>
      <c r="C63" s="45"/>
      <c r="D63" s="45"/>
      <c r="E63" s="45"/>
      <c r="F63" s="45"/>
      <c r="G63" s="45"/>
      <c r="H63" s="45"/>
      <c r="I63" s="45"/>
      <c r="J63" s="45"/>
      <c r="K63" s="45"/>
      <c r="L63" s="45"/>
      <c r="M63" s="45"/>
      <c r="N63" s="45"/>
      <c r="O63" s="45"/>
      <c r="P63" s="45"/>
      <c r="Q63" s="45"/>
      <c r="R63" s="45"/>
      <c r="S63" s="45"/>
      <c r="T63" s="45"/>
      <c r="U63" s="45"/>
      <c r="V63" s="45"/>
      <c r="W63" s="45"/>
      <c r="X63" s="45"/>
      <c r="Y63" s="45"/>
      <c r="Z63" s="45"/>
      <c r="AA63" s="45"/>
    </row>
    <row r="64" spans="1:27">
      <c r="A64" s="45"/>
      <c r="B64" s="45"/>
      <c r="C64" s="45"/>
      <c r="D64" s="45"/>
      <c r="E64" s="45"/>
      <c r="F64" s="45"/>
      <c r="G64" s="45"/>
      <c r="H64" s="45"/>
      <c r="I64" s="45"/>
      <c r="J64" s="45"/>
      <c r="K64" s="45"/>
      <c r="L64" s="45"/>
      <c r="M64" s="45"/>
      <c r="N64" s="45"/>
      <c r="O64" s="45"/>
      <c r="P64" s="45"/>
      <c r="Q64" s="45"/>
      <c r="R64" s="45"/>
      <c r="S64" s="45"/>
      <c r="T64" s="45"/>
      <c r="U64" s="45"/>
      <c r="V64" s="45"/>
      <c r="W64" s="45"/>
      <c r="X64" s="45"/>
      <c r="Y64" s="45"/>
      <c r="Z64" s="45"/>
      <c r="AA64" s="45"/>
    </row>
    <row r="65" spans="1:27">
      <c r="A65" s="45"/>
      <c r="B65" s="45"/>
      <c r="C65" s="45"/>
      <c r="D65" s="45"/>
      <c r="E65" s="45"/>
      <c r="F65" s="45"/>
      <c r="G65" s="45"/>
      <c r="H65" s="45"/>
      <c r="I65" s="45"/>
      <c r="J65" s="45"/>
      <c r="K65" s="45"/>
      <c r="L65" s="45"/>
      <c r="M65" s="45"/>
      <c r="N65" s="45"/>
      <c r="O65" s="45"/>
      <c r="P65" s="45"/>
      <c r="Q65" s="45"/>
      <c r="R65" s="45"/>
      <c r="S65" s="45"/>
      <c r="T65" s="45"/>
      <c r="U65" s="45"/>
      <c r="V65" s="45"/>
      <c r="W65" s="45"/>
      <c r="X65" s="45"/>
      <c r="Y65" s="45"/>
      <c r="Z65" s="45"/>
      <c r="AA65" s="45"/>
    </row>
    <row r="66" spans="1:27">
      <c r="A66" s="45"/>
      <c r="B66" s="45"/>
      <c r="C66" s="45"/>
      <c r="D66" s="45"/>
      <c r="E66" s="45"/>
      <c r="F66" s="45"/>
      <c r="G66" s="45"/>
      <c r="H66" s="45"/>
      <c r="I66" s="45"/>
      <c r="J66" s="45"/>
      <c r="K66" s="45"/>
      <c r="L66" s="45"/>
      <c r="M66" s="45"/>
      <c r="N66" s="45"/>
      <c r="O66" s="45"/>
      <c r="P66" s="45"/>
      <c r="Q66" s="45"/>
      <c r="R66" s="45"/>
      <c r="S66" s="45"/>
      <c r="T66" s="45"/>
      <c r="U66" s="45"/>
      <c r="V66" s="45"/>
      <c r="W66" s="45"/>
      <c r="X66" s="45"/>
      <c r="Y66" s="45"/>
      <c r="Z66" s="45"/>
      <c r="AA66" s="45"/>
    </row>
    <row r="67" spans="1:27">
      <c r="A67" s="45"/>
      <c r="B67" s="45"/>
      <c r="C67" s="45"/>
      <c r="D67" s="45"/>
      <c r="E67" s="45"/>
      <c r="F67" s="45"/>
      <c r="G67" s="45"/>
      <c r="H67" s="45"/>
      <c r="I67" s="45"/>
      <c r="J67" s="45"/>
      <c r="K67" s="45"/>
      <c r="L67" s="45"/>
      <c r="M67" s="45"/>
      <c r="N67" s="45"/>
      <c r="O67" s="45"/>
      <c r="P67" s="45"/>
      <c r="Q67" s="45"/>
      <c r="R67" s="45"/>
      <c r="S67" s="45"/>
      <c r="T67" s="45"/>
      <c r="U67" s="45"/>
      <c r="V67" s="45"/>
      <c r="W67" s="45"/>
      <c r="X67" s="45"/>
      <c r="Y67" s="45"/>
      <c r="Z67" s="45"/>
      <c r="AA67" s="45"/>
    </row>
    <row r="68" spans="1:27">
      <c r="A68" s="45"/>
      <c r="B68" s="45"/>
      <c r="C68" s="45"/>
      <c r="D68" s="45"/>
      <c r="E68" s="45"/>
      <c r="F68" s="45"/>
      <c r="G68" s="45"/>
      <c r="H68" s="45"/>
      <c r="I68" s="45"/>
      <c r="J68" s="45"/>
      <c r="K68" s="45"/>
      <c r="L68" s="45"/>
      <c r="M68" s="45"/>
      <c r="N68" s="45"/>
      <c r="O68" s="45"/>
      <c r="P68" s="45"/>
      <c r="Q68" s="45"/>
      <c r="R68" s="45"/>
      <c r="S68" s="45"/>
      <c r="T68" s="45"/>
      <c r="U68" s="45"/>
      <c r="V68" s="45"/>
      <c r="W68" s="45"/>
      <c r="X68" s="45"/>
      <c r="Y68" s="45"/>
      <c r="Z68" s="45"/>
      <c r="AA68" s="45"/>
    </row>
    <row r="69" spans="1:27">
      <c r="A69" s="45"/>
      <c r="B69" s="45"/>
      <c r="C69" s="45"/>
      <c r="D69" s="45"/>
      <c r="E69" s="45"/>
      <c r="F69" s="45"/>
      <c r="G69" s="45"/>
      <c r="H69" s="45"/>
      <c r="I69" s="45"/>
      <c r="J69" s="45"/>
      <c r="K69" s="45"/>
      <c r="L69" s="45"/>
      <c r="M69" s="45"/>
      <c r="N69" s="45"/>
      <c r="O69" s="45"/>
      <c r="P69" s="45"/>
      <c r="Q69" s="45"/>
      <c r="R69" s="45"/>
      <c r="S69" s="45"/>
      <c r="T69" s="45"/>
      <c r="U69" s="45"/>
      <c r="V69" s="45"/>
      <c r="W69" s="45"/>
      <c r="X69" s="45"/>
      <c r="Y69" s="45"/>
      <c r="Z69" s="45"/>
      <c r="AA69" s="45"/>
    </row>
    <row r="70" spans="1:27">
      <c r="A70" s="45"/>
      <c r="B70" s="45"/>
      <c r="C70" s="45"/>
      <c r="D70" s="45"/>
      <c r="E70" s="45"/>
      <c r="F70" s="45"/>
      <c r="G70" s="45"/>
      <c r="H70" s="45"/>
      <c r="I70" s="45"/>
      <c r="J70" s="45"/>
      <c r="K70" s="45"/>
      <c r="L70" s="45"/>
      <c r="M70" s="45"/>
      <c r="N70" s="45"/>
      <c r="O70" s="45"/>
      <c r="P70" s="45"/>
      <c r="Q70" s="45"/>
      <c r="R70" s="45"/>
      <c r="S70" s="45"/>
      <c r="T70" s="45"/>
      <c r="U70" s="45"/>
      <c r="V70" s="45"/>
      <c r="W70" s="45"/>
      <c r="X70" s="45"/>
      <c r="Y70" s="45"/>
      <c r="Z70" s="45"/>
      <c r="AA70" s="45"/>
    </row>
    <row r="71" spans="1:27">
      <c r="A71" s="45"/>
      <c r="B71" s="45"/>
      <c r="C71" s="45"/>
      <c r="D71" s="45"/>
      <c r="E71" s="45"/>
      <c r="F71" s="45"/>
      <c r="G71" s="45"/>
      <c r="H71" s="45"/>
      <c r="I71" s="45"/>
      <c r="J71" s="45"/>
      <c r="K71" s="45"/>
      <c r="L71" s="45"/>
      <c r="M71" s="45"/>
      <c r="N71" s="45"/>
      <c r="O71" s="45"/>
      <c r="P71" s="45"/>
      <c r="Q71" s="45"/>
      <c r="R71" s="45"/>
      <c r="S71" s="45"/>
      <c r="T71" s="45"/>
      <c r="U71" s="45"/>
      <c r="V71" s="45"/>
      <c r="W71" s="45"/>
      <c r="X71" s="45"/>
      <c r="Y71" s="45"/>
      <c r="Z71" s="45"/>
      <c r="AA71" s="45"/>
    </row>
    <row r="72" spans="1:27">
      <c r="A72" s="45"/>
      <c r="B72" s="45"/>
      <c r="C72" s="45"/>
      <c r="D72" s="45"/>
      <c r="E72" s="45"/>
      <c r="F72" s="45"/>
      <c r="G72" s="45"/>
      <c r="H72" s="45"/>
      <c r="I72" s="45"/>
      <c r="J72" s="45"/>
      <c r="K72" s="45"/>
      <c r="L72" s="45"/>
      <c r="M72" s="45"/>
      <c r="N72" s="45"/>
      <c r="O72" s="45"/>
      <c r="P72" s="45"/>
      <c r="Q72" s="45"/>
      <c r="R72" s="45"/>
      <c r="S72" s="45"/>
      <c r="T72" s="45"/>
      <c r="U72" s="45"/>
      <c r="V72" s="45"/>
      <c r="W72" s="45"/>
      <c r="X72" s="45"/>
      <c r="Y72" s="45"/>
      <c r="Z72" s="45"/>
      <c r="AA72" s="45"/>
    </row>
    <row r="73" spans="1:27">
      <c r="A73" s="45"/>
      <c r="B73" s="45"/>
      <c r="C73" s="45"/>
      <c r="D73" s="45"/>
      <c r="E73" s="45"/>
      <c r="F73" s="45"/>
      <c r="G73" s="45"/>
      <c r="H73" s="45"/>
      <c r="I73" s="45"/>
      <c r="J73" s="45"/>
      <c r="K73" s="45"/>
      <c r="L73" s="45"/>
      <c r="M73" s="45"/>
      <c r="N73" s="45"/>
      <c r="O73" s="45"/>
      <c r="P73" s="45"/>
      <c r="Q73" s="45"/>
      <c r="R73" s="45"/>
      <c r="S73" s="45"/>
      <c r="T73" s="45"/>
      <c r="U73" s="45"/>
      <c r="V73" s="45"/>
      <c r="W73" s="45"/>
      <c r="X73" s="45"/>
      <c r="Y73" s="45"/>
      <c r="Z73" s="45"/>
      <c r="AA73" s="45"/>
    </row>
    <row r="74" spans="1:27">
      <c r="A74" s="45"/>
      <c r="B74" s="45"/>
      <c r="C74" s="45"/>
      <c r="D74" s="45"/>
      <c r="E74" s="45"/>
      <c r="F74" s="45"/>
      <c r="G74" s="45"/>
      <c r="H74" s="45"/>
      <c r="I74" s="45"/>
      <c r="J74" s="45"/>
      <c r="K74" s="45"/>
      <c r="L74" s="45"/>
      <c r="M74" s="45"/>
      <c r="N74" s="45"/>
      <c r="O74" s="45"/>
      <c r="P74" s="45"/>
      <c r="Q74" s="45"/>
      <c r="R74" s="45"/>
      <c r="S74" s="45"/>
      <c r="T74" s="45"/>
      <c r="U74" s="45"/>
      <c r="V74" s="45"/>
      <c r="W74" s="45"/>
      <c r="X74" s="45"/>
      <c r="Y74" s="45"/>
      <c r="Z74" s="45"/>
      <c r="AA74" s="45"/>
    </row>
    <row r="75" spans="1:27">
      <c r="A75" s="45"/>
      <c r="B75" s="45"/>
      <c r="C75" s="45"/>
      <c r="D75" s="45"/>
      <c r="E75" s="45"/>
      <c r="F75" s="45"/>
      <c r="G75" s="45"/>
      <c r="H75" s="45"/>
      <c r="I75" s="45"/>
      <c r="J75" s="45"/>
      <c r="K75" s="45"/>
      <c r="L75" s="45"/>
      <c r="M75" s="45"/>
      <c r="N75" s="45"/>
      <c r="O75" s="45"/>
      <c r="P75" s="45"/>
      <c r="Q75" s="45"/>
      <c r="R75" s="45"/>
      <c r="S75" s="45"/>
      <c r="T75" s="45"/>
      <c r="U75" s="45"/>
      <c r="V75" s="45"/>
      <c r="W75" s="45"/>
      <c r="X75" s="45"/>
      <c r="Y75" s="45"/>
      <c r="Z75" s="45"/>
      <c r="AA75" s="45"/>
    </row>
    <row r="76" spans="1:27">
      <c r="A76" s="45"/>
      <c r="B76" s="45"/>
      <c r="C76" s="45"/>
      <c r="D76" s="45"/>
      <c r="E76" s="45"/>
      <c r="F76" s="45"/>
      <c r="G76" s="45"/>
      <c r="H76" s="45"/>
      <c r="I76" s="45"/>
      <c r="J76" s="45"/>
      <c r="K76" s="45"/>
      <c r="L76" s="45"/>
      <c r="M76" s="45"/>
      <c r="N76" s="45"/>
      <c r="O76" s="45"/>
      <c r="P76" s="45"/>
      <c r="Q76" s="45"/>
      <c r="R76" s="45"/>
      <c r="S76" s="45"/>
      <c r="T76" s="45"/>
      <c r="U76" s="45"/>
      <c r="V76" s="45"/>
      <c r="W76" s="45"/>
      <c r="X76" s="45"/>
      <c r="Y76" s="45"/>
      <c r="Z76" s="45"/>
      <c r="AA76" s="45"/>
    </row>
    <row r="77" spans="1:27">
      <c r="A77" s="45"/>
      <c r="B77" s="45"/>
      <c r="C77" s="45"/>
      <c r="D77" s="45"/>
      <c r="E77" s="45"/>
      <c r="F77" s="45"/>
      <c r="G77" s="45"/>
      <c r="H77" s="45"/>
      <c r="I77" s="45"/>
      <c r="J77" s="45"/>
      <c r="K77" s="45"/>
      <c r="L77" s="45"/>
      <c r="M77" s="45"/>
      <c r="N77" s="45"/>
      <c r="O77" s="45"/>
      <c r="P77" s="45"/>
      <c r="Q77" s="45"/>
      <c r="R77" s="45"/>
      <c r="S77" s="45"/>
      <c r="T77" s="45"/>
      <c r="U77" s="45"/>
      <c r="V77" s="45"/>
      <c r="W77" s="45"/>
      <c r="X77" s="45"/>
      <c r="Y77" s="45"/>
      <c r="Z77" s="45"/>
      <c r="AA77" s="45"/>
    </row>
    <row r="78" spans="1:27">
      <c r="A78" s="45"/>
      <c r="B78" s="45"/>
      <c r="C78" s="45"/>
      <c r="D78" s="45"/>
      <c r="E78" s="45"/>
      <c r="F78" s="45"/>
      <c r="G78" s="45"/>
      <c r="H78" s="45"/>
      <c r="I78" s="45"/>
      <c r="J78" s="45"/>
      <c r="K78" s="45"/>
      <c r="L78" s="45"/>
      <c r="M78" s="45"/>
      <c r="N78" s="45"/>
      <c r="O78" s="45"/>
      <c r="P78" s="45"/>
      <c r="Q78" s="45"/>
      <c r="R78" s="45"/>
      <c r="S78" s="45"/>
      <c r="T78" s="45"/>
      <c r="U78" s="45"/>
      <c r="V78" s="45"/>
      <c r="W78" s="45"/>
      <c r="X78" s="45"/>
      <c r="Y78" s="45"/>
      <c r="Z78" s="45"/>
      <c r="AA78" s="45"/>
    </row>
    <row r="79" spans="1:27">
      <c r="A79" s="45"/>
      <c r="B79" s="45"/>
      <c r="C79" s="45"/>
      <c r="D79" s="45"/>
      <c r="E79" s="45"/>
      <c r="F79" s="45"/>
      <c r="G79" s="45"/>
      <c r="H79" s="45"/>
      <c r="I79" s="45"/>
      <c r="J79" s="45"/>
      <c r="K79" s="45"/>
      <c r="L79" s="45"/>
      <c r="M79" s="45"/>
      <c r="N79" s="45"/>
      <c r="O79" s="45"/>
      <c r="P79" s="45"/>
      <c r="Q79" s="45"/>
      <c r="R79" s="45"/>
      <c r="S79" s="45"/>
      <c r="T79" s="45"/>
      <c r="U79" s="45"/>
      <c r="V79" s="45"/>
      <c r="W79" s="45"/>
      <c r="X79" s="45"/>
      <c r="Y79" s="45"/>
      <c r="Z79" s="45"/>
      <c r="AA79" s="45"/>
    </row>
    <row r="80" spans="1:27">
      <c r="A80" s="45"/>
      <c r="B80" s="45"/>
      <c r="C80" s="45"/>
      <c r="D80" s="45"/>
      <c r="E80" s="45"/>
      <c r="F80" s="45"/>
      <c r="G80" s="45"/>
      <c r="H80" s="45"/>
      <c r="I80" s="45"/>
      <c r="J80" s="45"/>
      <c r="K80" s="45"/>
      <c r="L80" s="45"/>
      <c r="M80" s="45"/>
      <c r="N80" s="45"/>
      <c r="O80" s="45"/>
      <c r="P80" s="45"/>
      <c r="Q80" s="45"/>
      <c r="R80" s="45"/>
      <c r="S80" s="45"/>
      <c r="T80" s="45"/>
      <c r="U80" s="45"/>
      <c r="V80" s="45"/>
      <c r="W80" s="45"/>
      <c r="X80" s="45"/>
      <c r="Y80" s="45"/>
      <c r="Z80" s="45"/>
      <c r="AA80" s="45"/>
    </row>
    <row r="81" spans="1:27">
      <c r="A81" s="45"/>
      <c r="B81" s="45"/>
      <c r="C81" s="45"/>
      <c r="D81" s="45"/>
      <c r="E81" s="45"/>
      <c r="F81" s="45"/>
      <c r="G81" s="45"/>
      <c r="H81" s="45"/>
      <c r="I81" s="45"/>
      <c r="J81" s="45"/>
      <c r="K81" s="45"/>
      <c r="L81" s="45"/>
      <c r="M81" s="45"/>
      <c r="N81" s="45"/>
      <c r="O81" s="45"/>
      <c r="P81" s="45"/>
      <c r="Q81" s="45"/>
      <c r="R81" s="45"/>
      <c r="S81" s="45"/>
      <c r="T81" s="45"/>
      <c r="U81" s="45"/>
      <c r="V81" s="45"/>
      <c r="W81" s="45"/>
      <c r="X81" s="45"/>
      <c r="Y81" s="45"/>
      <c r="Z81" s="45"/>
      <c r="AA81" s="45"/>
    </row>
    <row r="82" spans="1:27">
      <c r="A82" s="45"/>
      <c r="B82" s="45"/>
      <c r="C82" s="45"/>
      <c r="D82" s="45"/>
      <c r="E82" s="45"/>
      <c r="F82" s="45"/>
      <c r="G82" s="45"/>
      <c r="H82" s="45"/>
      <c r="I82" s="45"/>
      <c r="J82" s="45"/>
      <c r="K82" s="45"/>
      <c r="L82" s="45"/>
      <c r="M82" s="45"/>
      <c r="N82" s="45"/>
      <c r="O82" s="45"/>
      <c r="P82" s="45"/>
      <c r="Q82" s="45"/>
      <c r="R82" s="45"/>
      <c r="S82" s="45"/>
      <c r="T82" s="45"/>
      <c r="U82" s="45"/>
      <c r="V82" s="45"/>
      <c r="W82" s="45"/>
      <c r="X82" s="45"/>
      <c r="Y82" s="45"/>
      <c r="Z82" s="45"/>
      <c r="AA82" s="45"/>
    </row>
    <row r="83" spans="1:27">
      <c r="A83" s="45"/>
      <c r="B83" s="45"/>
      <c r="C83" s="45"/>
      <c r="D83" s="45"/>
      <c r="E83" s="45"/>
      <c r="F83" s="45"/>
      <c r="G83" s="45"/>
      <c r="H83" s="45"/>
      <c r="I83" s="45"/>
      <c r="J83" s="45"/>
      <c r="K83" s="45"/>
      <c r="L83" s="45"/>
      <c r="M83" s="45"/>
      <c r="N83" s="45"/>
      <c r="O83" s="45"/>
      <c r="P83" s="45"/>
      <c r="Q83" s="45"/>
      <c r="R83" s="45"/>
      <c r="S83" s="45"/>
      <c r="T83" s="45"/>
      <c r="U83" s="45"/>
      <c r="V83" s="45"/>
      <c r="W83" s="45"/>
      <c r="X83" s="45"/>
      <c r="Y83" s="45"/>
      <c r="Z83" s="45"/>
      <c r="AA83" s="45"/>
    </row>
    <row r="84" spans="1:27">
      <c r="A84" s="45"/>
      <c r="B84" s="45"/>
      <c r="C84" s="45"/>
      <c r="D84" s="45"/>
      <c r="E84" s="45"/>
      <c r="F84" s="45"/>
      <c r="G84" s="45"/>
      <c r="H84" s="45"/>
      <c r="I84" s="45"/>
      <c r="J84" s="45"/>
      <c r="K84" s="45"/>
      <c r="L84" s="45"/>
      <c r="M84" s="45"/>
      <c r="N84" s="45"/>
      <c r="O84" s="45"/>
      <c r="P84" s="45"/>
      <c r="Q84" s="45"/>
      <c r="R84" s="45"/>
      <c r="S84" s="45"/>
      <c r="T84" s="45"/>
      <c r="U84" s="45"/>
      <c r="V84" s="45"/>
      <c r="W84" s="45"/>
      <c r="X84" s="45"/>
      <c r="Y84" s="45"/>
      <c r="Z84" s="45"/>
      <c r="AA84" s="45"/>
    </row>
    <row r="85" spans="1:27">
      <c r="A85" s="45"/>
      <c r="B85" s="45"/>
      <c r="C85" s="45"/>
      <c r="D85" s="45"/>
      <c r="E85" s="45"/>
      <c r="F85" s="45"/>
      <c r="G85" s="45"/>
      <c r="H85" s="45"/>
      <c r="I85" s="45"/>
      <c r="J85" s="45"/>
      <c r="K85" s="45"/>
      <c r="L85" s="45"/>
      <c r="M85" s="45"/>
      <c r="N85" s="45"/>
      <c r="O85" s="45"/>
      <c r="P85" s="45"/>
      <c r="Q85" s="45"/>
      <c r="R85" s="45"/>
      <c r="S85" s="45"/>
      <c r="T85" s="45"/>
      <c r="U85" s="45"/>
      <c r="V85" s="45"/>
      <c r="W85" s="45"/>
      <c r="X85" s="45"/>
      <c r="Y85" s="45"/>
      <c r="Z85" s="45"/>
      <c r="AA85" s="45"/>
    </row>
    <row r="86" spans="1:27">
      <c r="A86" s="45"/>
      <c r="B86" s="45"/>
      <c r="C86" s="45"/>
      <c r="D86" s="45"/>
      <c r="E86" s="45"/>
      <c r="F86" s="45"/>
      <c r="G86" s="45"/>
      <c r="H86" s="45"/>
      <c r="I86" s="45"/>
      <c r="J86" s="45"/>
      <c r="K86" s="45"/>
      <c r="L86" s="45"/>
      <c r="M86" s="45"/>
      <c r="N86" s="45"/>
      <c r="O86" s="45"/>
      <c r="P86" s="45"/>
      <c r="Q86" s="45"/>
      <c r="R86" s="45"/>
      <c r="S86" s="45"/>
      <c r="T86" s="45"/>
      <c r="U86" s="45"/>
      <c r="V86" s="45"/>
      <c r="W86" s="45"/>
      <c r="X86" s="45"/>
      <c r="Y86" s="45"/>
      <c r="Z86" s="45"/>
      <c r="AA86" s="45"/>
    </row>
    <row r="87" spans="1:27">
      <c r="A87" s="45"/>
      <c r="B87" s="45"/>
      <c r="C87" s="45"/>
      <c r="D87" s="45"/>
      <c r="E87" s="45"/>
      <c r="F87" s="45"/>
      <c r="G87" s="45"/>
      <c r="H87" s="45"/>
      <c r="I87" s="45"/>
      <c r="J87" s="45"/>
      <c r="K87" s="45"/>
      <c r="L87" s="45"/>
      <c r="M87" s="45"/>
      <c r="N87" s="45"/>
      <c r="O87" s="45"/>
      <c r="P87" s="45"/>
      <c r="Q87" s="45"/>
      <c r="R87" s="45"/>
      <c r="S87" s="45"/>
      <c r="T87" s="45"/>
      <c r="U87" s="45"/>
      <c r="V87" s="45"/>
      <c r="W87" s="45"/>
      <c r="X87" s="45"/>
      <c r="Y87" s="45"/>
      <c r="Z87" s="45"/>
      <c r="AA87" s="45"/>
    </row>
    <row r="88" spans="1:27">
      <c r="A88" s="45"/>
      <c r="B88" s="45"/>
      <c r="C88" s="45"/>
      <c r="D88" s="45"/>
      <c r="E88" s="45"/>
      <c r="F88" s="45"/>
      <c r="G88" s="45"/>
      <c r="H88" s="45"/>
      <c r="I88" s="45"/>
      <c r="J88" s="45"/>
      <c r="K88" s="45"/>
      <c r="L88" s="45"/>
      <c r="M88" s="45"/>
      <c r="N88" s="45"/>
      <c r="O88" s="45"/>
      <c r="P88" s="45"/>
      <c r="Q88" s="45"/>
      <c r="R88" s="45"/>
      <c r="S88" s="45"/>
      <c r="T88" s="45"/>
      <c r="U88" s="45"/>
      <c r="V88" s="45"/>
      <c r="W88" s="45"/>
      <c r="X88" s="45"/>
      <c r="Y88" s="45"/>
      <c r="Z88" s="45"/>
      <c r="AA88" s="45"/>
    </row>
    <row r="89" spans="1:27">
      <c r="A89" s="45"/>
      <c r="B89" s="45"/>
      <c r="C89" s="45"/>
      <c r="D89" s="45"/>
      <c r="E89" s="45"/>
      <c r="F89" s="45"/>
      <c r="G89" s="45"/>
      <c r="H89" s="45"/>
      <c r="I89" s="45"/>
      <c r="J89" s="45"/>
      <c r="K89" s="45"/>
      <c r="L89" s="45"/>
      <c r="M89" s="45"/>
      <c r="N89" s="45"/>
      <c r="O89" s="45"/>
      <c r="P89" s="45"/>
      <c r="Q89" s="45"/>
      <c r="R89" s="45"/>
      <c r="S89" s="45"/>
      <c r="T89" s="45"/>
      <c r="U89" s="45"/>
      <c r="V89" s="45"/>
      <c r="W89" s="45"/>
      <c r="X89" s="45"/>
      <c r="Y89" s="45"/>
      <c r="Z89" s="45"/>
      <c r="AA89" s="45"/>
    </row>
    <row r="90" spans="1:27">
      <c r="A90" s="45"/>
      <c r="B90" s="45"/>
      <c r="C90" s="45"/>
      <c r="D90" s="45"/>
      <c r="E90" s="45"/>
      <c r="F90" s="45"/>
      <c r="G90" s="45"/>
      <c r="H90" s="45"/>
      <c r="I90" s="45"/>
      <c r="J90" s="45"/>
      <c r="K90" s="45"/>
      <c r="L90" s="45"/>
      <c r="M90" s="45"/>
      <c r="N90" s="45"/>
      <c r="O90" s="45"/>
      <c r="P90" s="45"/>
      <c r="Q90" s="45"/>
      <c r="R90" s="45"/>
      <c r="S90" s="45"/>
      <c r="T90" s="45"/>
      <c r="U90" s="45"/>
      <c r="V90" s="45"/>
      <c r="W90" s="45"/>
      <c r="X90" s="45"/>
      <c r="Y90" s="45"/>
      <c r="Z90" s="45"/>
      <c r="AA90" s="45"/>
    </row>
    <row r="91" spans="1:27">
      <c r="A91" s="45"/>
      <c r="B91" s="45"/>
      <c r="C91" s="45"/>
      <c r="D91" s="45"/>
      <c r="E91" s="45"/>
      <c r="F91" s="45"/>
      <c r="G91" s="45"/>
      <c r="H91" s="45"/>
      <c r="I91" s="45"/>
      <c r="J91" s="45"/>
      <c r="K91" s="45"/>
      <c r="L91" s="45"/>
      <c r="M91" s="45"/>
      <c r="N91" s="45"/>
      <c r="O91" s="45"/>
      <c r="P91" s="45"/>
      <c r="Q91" s="45"/>
      <c r="R91" s="45"/>
      <c r="S91" s="45"/>
      <c r="T91" s="45"/>
      <c r="U91" s="45"/>
      <c r="V91" s="45"/>
      <c r="W91" s="45"/>
      <c r="X91" s="45"/>
      <c r="Y91" s="45"/>
      <c r="Z91" s="45"/>
      <c r="AA91" s="45"/>
    </row>
  </sheetData>
  <sheetProtection algorithmName="SHA-512" hashValue="x08g+XC3Aa24iMbhNt7wgzIZcYqkxfv3El+giUPMI+h2GLCq73rWfFhibWPHf9sodztGRq+QmSnz9koApH+IOw==" saltValue="tOqwDV8n6HcS1JgUvbSbyw==" spinCount="100000" sheet="1" objects="1" scenarios="1" selectLockedCells="1" selectUnlockedCells="1"/>
  <mergeCells count="1">
    <mergeCell ref="F16:K16"/>
  </mergeCells>
  <hyperlinks>
    <hyperlink ref="I31" r:id="rId1" xr:uid="{00000000-0004-0000-0000-000000000000}"/>
    <hyperlink ref="I32" r:id="rId2" xr:uid="{00000000-0004-0000-0000-000001000000}"/>
  </hyperlinks>
  <pageMargins left="0.7" right="0.7" top="0.78740157499999996" bottom="0.78740157499999996" header="0.3" footer="0.3"/>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02FFA-04BB-46FB-9CD4-3C41AF696C86}">
  <sheetPr>
    <tabColor rgb="FFFF0000"/>
    <pageSetUpPr fitToPage="1"/>
  </sheetPr>
  <dimension ref="A1:N121"/>
  <sheetViews>
    <sheetView showGridLines="0" showRowColHeaders="0" tabSelected="1" zoomScaleNormal="100" zoomScaleSheetLayoutView="115" workbookViewId="0"/>
  </sheetViews>
  <sheetFormatPr baseColWidth="10" defaultColWidth="0" defaultRowHeight="10.5" customHeight="1"/>
  <cols>
    <col min="1" max="1" width="2" style="208" customWidth="1"/>
    <col min="2" max="2" width="3.85546875" style="208" customWidth="1"/>
    <col min="3" max="12" width="11.42578125" style="208" customWidth="1"/>
    <col min="13" max="13" width="3.85546875" style="208" customWidth="1"/>
    <col min="14" max="14" width="2.7109375" style="208" customWidth="1"/>
    <col min="15" max="16384" width="11.42578125" style="208" hidden="1"/>
  </cols>
  <sheetData>
    <row r="1" spans="1:14" ht="13.5" thickBot="1">
      <c r="A1" s="209"/>
      <c r="B1" s="209"/>
      <c r="C1" s="209"/>
      <c r="D1" s="209"/>
      <c r="E1" s="209"/>
      <c r="F1" s="209"/>
      <c r="G1" s="209"/>
      <c r="H1" s="209"/>
      <c r="I1" s="209"/>
      <c r="J1" s="209"/>
      <c r="K1" s="209"/>
      <c r="L1" s="209"/>
      <c r="M1" s="209"/>
      <c r="N1" s="209"/>
    </row>
    <row r="2" spans="1:14" ht="26.25" customHeight="1" thickTop="1">
      <c r="A2" s="209"/>
      <c r="B2" s="226"/>
      <c r="C2" s="225"/>
      <c r="D2" s="225"/>
      <c r="E2" s="225"/>
      <c r="F2" s="225"/>
      <c r="G2" s="225"/>
      <c r="H2" s="225"/>
      <c r="I2" s="225"/>
      <c r="J2" s="225"/>
      <c r="K2" s="225"/>
      <c r="L2" s="225"/>
      <c r="M2" s="224"/>
      <c r="N2" s="209"/>
    </row>
    <row r="3" spans="1:14" ht="26.25" customHeight="1">
      <c r="A3" s="209"/>
      <c r="B3" s="214"/>
      <c r="C3" s="223"/>
      <c r="D3" s="221"/>
      <c r="M3" s="213"/>
      <c r="N3" s="209"/>
    </row>
    <row r="4" spans="1:14" ht="26.25" customHeight="1">
      <c r="A4" s="209"/>
      <c r="B4" s="214"/>
      <c r="C4" s="223" t="s">
        <v>287</v>
      </c>
      <c r="D4" s="221"/>
      <c r="M4" s="213"/>
      <c r="N4" s="209"/>
    </row>
    <row r="5" spans="1:14" ht="26.25" customHeight="1">
      <c r="A5" s="209"/>
      <c r="B5" s="214"/>
      <c r="C5" s="222" t="s">
        <v>286</v>
      </c>
      <c r="E5" s="221"/>
      <c r="F5" s="221"/>
      <c r="G5" s="221"/>
      <c r="H5" s="221"/>
      <c r="M5" s="213"/>
      <c r="N5" s="209"/>
    </row>
    <row r="6" spans="1:14" ht="26.25" customHeight="1">
      <c r="A6" s="209"/>
      <c r="B6" s="214"/>
      <c r="C6" s="222"/>
      <c r="M6" s="213"/>
      <c r="N6" s="209"/>
    </row>
    <row r="7" spans="1:14" ht="12.75">
      <c r="A7" s="209"/>
      <c r="B7" s="217"/>
      <c r="C7" s="216"/>
      <c r="D7" s="216"/>
      <c r="E7" s="216"/>
      <c r="F7" s="216"/>
      <c r="G7" s="216"/>
      <c r="H7" s="216"/>
      <c r="I7" s="216"/>
      <c r="J7" s="216"/>
      <c r="K7" s="216"/>
      <c r="L7" s="216"/>
      <c r="M7" s="215"/>
      <c r="N7" s="209"/>
    </row>
    <row r="8" spans="1:14" ht="12.75">
      <c r="A8" s="209"/>
      <c r="B8" s="214"/>
      <c r="M8" s="213"/>
      <c r="N8" s="209"/>
    </row>
    <row r="9" spans="1:14" ht="12.75">
      <c r="A9" s="209"/>
      <c r="B9" s="214"/>
      <c r="M9" s="213"/>
      <c r="N9" s="209"/>
    </row>
    <row r="10" spans="1:14" ht="28.5">
      <c r="A10" s="209"/>
      <c r="B10" s="214"/>
      <c r="D10" s="220" t="s">
        <v>262</v>
      </c>
      <c r="M10" s="213"/>
      <c r="N10" s="209"/>
    </row>
    <row r="11" spans="1:14" ht="28.5">
      <c r="A11" s="209"/>
      <c r="B11" s="214"/>
      <c r="D11" s="219" t="s">
        <v>261</v>
      </c>
      <c r="E11" s="218"/>
      <c r="F11" s="218"/>
      <c r="G11" s="218"/>
      <c r="M11" s="213"/>
      <c r="N11" s="209"/>
    </row>
    <row r="12" spans="1:14" ht="12.75">
      <c r="A12" s="209"/>
      <c r="B12" s="214"/>
      <c r="M12" s="213"/>
      <c r="N12" s="209"/>
    </row>
    <row r="13" spans="1:14" ht="12.75">
      <c r="A13" s="209"/>
      <c r="B13" s="214"/>
      <c r="M13" s="213"/>
      <c r="N13" s="209"/>
    </row>
    <row r="14" spans="1:14" ht="28.5">
      <c r="A14" s="209"/>
      <c r="B14" s="260"/>
      <c r="C14" s="259" t="s">
        <v>260</v>
      </c>
      <c r="D14" s="261"/>
      <c r="E14" s="261"/>
      <c r="F14" s="258"/>
      <c r="G14" s="258"/>
      <c r="H14" s="258"/>
      <c r="I14" s="258"/>
      <c r="J14" s="258"/>
      <c r="K14" s="258"/>
      <c r="L14" s="258"/>
      <c r="M14" s="257"/>
      <c r="N14" s="209"/>
    </row>
    <row r="15" spans="1:14" ht="12.75">
      <c r="A15" s="209"/>
      <c r="B15" s="214"/>
      <c r="M15" s="213"/>
      <c r="N15" s="209"/>
    </row>
    <row r="16" spans="1:14" ht="12.75">
      <c r="A16" s="209"/>
      <c r="B16" s="214"/>
      <c r="M16" s="213"/>
      <c r="N16" s="209"/>
    </row>
    <row r="17" spans="1:14" ht="12.75">
      <c r="A17" s="209"/>
      <c r="B17" s="214"/>
      <c r="M17" s="213"/>
      <c r="N17" s="209"/>
    </row>
    <row r="18" spans="1:14" ht="12.75">
      <c r="A18" s="209"/>
      <c r="B18" s="214"/>
      <c r="M18" s="213"/>
      <c r="N18" s="209"/>
    </row>
    <row r="19" spans="1:14" ht="12.75">
      <c r="A19" s="209"/>
      <c r="B19" s="214"/>
      <c r="M19" s="213"/>
      <c r="N19" s="209"/>
    </row>
    <row r="20" spans="1:14" ht="12.75">
      <c r="A20" s="209"/>
      <c r="B20" s="214"/>
      <c r="M20" s="213"/>
      <c r="N20" s="209"/>
    </row>
    <row r="21" spans="1:14" ht="12.75">
      <c r="A21" s="209"/>
      <c r="B21" s="214"/>
      <c r="M21" s="213"/>
      <c r="N21" s="209"/>
    </row>
    <row r="22" spans="1:14" ht="12.75">
      <c r="A22" s="209"/>
      <c r="B22" s="214"/>
      <c r="M22" s="213"/>
      <c r="N22" s="209"/>
    </row>
    <row r="23" spans="1:14" ht="12.75">
      <c r="A23" s="209"/>
      <c r="B23" s="214"/>
      <c r="M23" s="213"/>
      <c r="N23" s="209"/>
    </row>
    <row r="24" spans="1:14" ht="12.75">
      <c r="A24" s="209"/>
      <c r="B24" s="214"/>
      <c r="M24" s="213"/>
      <c r="N24" s="209"/>
    </row>
    <row r="25" spans="1:14" ht="12.75">
      <c r="A25" s="209"/>
      <c r="B25" s="214"/>
      <c r="M25" s="213"/>
      <c r="N25" s="209"/>
    </row>
    <row r="26" spans="1:14" ht="12.75">
      <c r="A26" s="209"/>
      <c r="B26" s="214"/>
      <c r="M26" s="213"/>
      <c r="N26" s="209"/>
    </row>
    <row r="27" spans="1:14" ht="12.75">
      <c r="A27" s="209"/>
      <c r="B27" s="214"/>
      <c r="M27" s="213"/>
      <c r="N27" s="209"/>
    </row>
    <row r="28" spans="1:14" ht="12.75">
      <c r="A28" s="209"/>
      <c r="B28" s="214"/>
      <c r="M28" s="213"/>
      <c r="N28" s="209"/>
    </row>
    <row r="29" spans="1:14" ht="12.75">
      <c r="A29" s="209"/>
      <c r="B29" s="214"/>
      <c r="M29" s="213"/>
      <c r="N29" s="209"/>
    </row>
    <row r="30" spans="1:14" ht="12.75">
      <c r="A30" s="209"/>
      <c r="B30" s="214"/>
      <c r="M30" s="213"/>
      <c r="N30" s="209"/>
    </row>
    <row r="31" spans="1:14" ht="12.75">
      <c r="A31" s="209"/>
      <c r="B31" s="214"/>
      <c r="M31" s="213"/>
      <c r="N31" s="209"/>
    </row>
    <row r="32" spans="1:14" ht="12.75">
      <c r="A32" s="209"/>
      <c r="B32" s="214"/>
      <c r="M32" s="213"/>
      <c r="N32" s="209"/>
    </row>
    <row r="33" spans="1:14" ht="12.75">
      <c r="A33" s="209"/>
      <c r="B33" s="214"/>
      <c r="M33" s="213"/>
      <c r="N33" s="209"/>
    </row>
    <row r="34" spans="1:14" ht="12.75">
      <c r="A34" s="209"/>
      <c r="B34" s="214"/>
      <c r="M34" s="213"/>
      <c r="N34" s="209"/>
    </row>
    <row r="35" spans="1:14" ht="12.75">
      <c r="A35" s="209"/>
      <c r="B35" s="214"/>
      <c r="M35" s="213"/>
      <c r="N35" s="209"/>
    </row>
    <row r="36" spans="1:14" ht="12.75">
      <c r="A36" s="209"/>
      <c r="B36" s="214"/>
      <c r="M36" s="213"/>
      <c r="N36" s="209"/>
    </row>
    <row r="37" spans="1:14" ht="12.75">
      <c r="A37" s="209"/>
      <c r="B37" s="214"/>
      <c r="M37" s="213"/>
      <c r="N37" s="209"/>
    </row>
    <row r="38" spans="1:14" ht="28.5">
      <c r="A38" s="209"/>
      <c r="B38" s="260"/>
      <c r="C38" s="259" t="s">
        <v>141</v>
      </c>
      <c r="D38" s="258"/>
      <c r="E38" s="258"/>
      <c r="F38" s="258"/>
      <c r="G38" s="258"/>
      <c r="H38" s="258"/>
      <c r="I38" s="258"/>
      <c r="J38" s="258"/>
      <c r="K38" s="258"/>
      <c r="L38" s="258"/>
      <c r="M38" s="257"/>
      <c r="N38" s="209"/>
    </row>
    <row r="39" spans="1:14" ht="12.75">
      <c r="A39" s="209"/>
      <c r="B39" s="214"/>
      <c r="M39" s="213"/>
      <c r="N39" s="209"/>
    </row>
    <row r="40" spans="1:14" ht="12.75">
      <c r="A40" s="209"/>
      <c r="B40" s="214"/>
      <c r="M40" s="213"/>
      <c r="N40" s="209"/>
    </row>
    <row r="41" spans="1:14" ht="12.75">
      <c r="A41" s="209"/>
      <c r="B41" s="214"/>
      <c r="M41" s="213"/>
      <c r="N41" s="209"/>
    </row>
    <row r="42" spans="1:14" ht="12.75">
      <c r="A42" s="209"/>
      <c r="B42" s="214"/>
      <c r="M42" s="213"/>
      <c r="N42" s="209"/>
    </row>
    <row r="43" spans="1:14" ht="12.75">
      <c r="A43" s="209"/>
      <c r="B43" s="214"/>
      <c r="M43" s="213"/>
      <c r="N43" s="209"/>
    </row>
    <row r="44" spans="1:14" ht="12.75">
      <c r="A44" s="209"/>
      <c r="B44" s="214"/>
      <c r="M44" s="213"/>
      <c r="N44" s="209"/>
    </row>
    <row r="45" spans="1:14" ht="12.75">
      <c r="A45" s="209"/>
      <c r="B45" s="214"/>
      <c r="M45" s="213"/>
      <c r="N45" s="209"/>
    </row>
    <row r="46" spans="1:14" ht="12.75">
      <c r="A46" s="209"/>
      <c r="B46" s="214"/>
      <c r="M46" s="213"/>
      <c r="N46" s="209"/>
    </row>
    <row r="47" spans="1:14" ht="12.75">
      <c r="A47" s="209"/>
      <c r="B47" s="214"/>
      <c r="M47" s="213"/>
      <c r="N47" s="209"/>
    </row>
    <row r="48" spans="1:14" ht="12.75">
      <c r="A48" s="209"/>
      <c r="B48" s="214"/>
      <c r="M48" s="213"/>
      <c r="N48" s="209"/>
    </row>
    <row r="49" spans="1:14" ht="12.75">
      <c r="A49" s="209"/>
      <c r="B49" s="214"/>
      <c r="M49" s="213"/>
      <c r="N49" s="209"/>
    </row>
    <row r="50" spans="1:14" ht="12.75">
      <c r="A50" s="209"/>
      <c r="B50" s="214"/>
      <c r="M50" s="213"/>
      <c r="N50" s="209"/>
    </row>
    <row r="51" spans="1:14" ht="12.75">
      <c r="A51" s="209"/>
      <c r="B51" s="214"/>
      <c r="M51" s="213"/>
      <c r="N51" s="209"/>
    </row>
    <row r="52" spans="1:14" ht="12.75">
      <c r="A52" s="209"/>
      <c r="B52" s="214"/>
      <c r="M52" s="213"/>
      <c r="N52" s="209"/>
    </row>
    <row r="53" spans="1:14" ht="12.75">
      <c r="A53" s="209"/>
      <c r="B53" s="214"/>
      <c r="M53" s="213"/>
      <c r="N53" s="209"/>
    </row>
    <row r="54" spans="1:14" ht="12.75">
      <c r="A54" s="209"/>
      <c r="B54" s="214"/>
      <c r="M54" s="213"/>
      <c r="N54" s="209"/>
    </row>
    <row r="55" spans="1:14" ht="15">
      <c r="A55" s="209"/>
      <c r="B55" s="214"/>
      <c r="C55" s="255" t="s">
        <v>208</v>
      </c>
      <c r="M55" s="213"/>
      <c r="N55" s="209"/>
    </row>
    <row r="56" spans="1:14" ht="15">
      <c r="A56" s="209"/>
      <c r="B56" s="214"/>
      <c r="C56" s="208" t="s">
        <v>142</v>
      </c>
      <c r="D56" s="256" t="s">
        <v>286</v>
      </c>
      <c r="G56" s="254"/>
      <c r="H56" s="256"/>
      <c r="M56" s="213"/>
      <c r="N56" s="209"/>
    </row>
    <row r="57" spans="1:14" ht="15">
      <c r="A57" s="209"/>
      <c r="B57" s="214"/>
      <c r="C57" s="208" t="s">
        <v>139</v>
      </c>
      <c r="D57" s="256" t="s">
        <v>200</v>
      </c>
      <c r="G57" s="254"/>
      <c r="H57" s="256"/>
      <c r="M57" s="213"/>
      <c r="N57" s="209"/>
    </row>
    <row r="58" spans="1:14" ht="12.75">
      <c r="A58" s="209"/>
      <c r="B58" s="214"/>
      <c r="M58" s="213"/>
      <c r="N58" s="209"/>
    </row>
    <row r="59" spans="1:14" ht="15">
      <c r="A59" s="209"/>
      <c r="B59" s="214"/>
      <c r="D59" s="255"/>
      <c r="E59" s="255"/>
      <c r="L59" s="254" t="s">
        <v>285</v>
      </c>
      <c r="M59" s="213"/>
      <c r="N59" s="209"/>
    </row>
    <row r="60" spans="1:14" ht="13.5" thickBot="1">
      <c r="A60" s="209"/>
      <c r="B60" s="212"/>
      <c r="C60" s="211"/>
      <c r="D60" s="211"/>
      <c r="E60" s="211"/>
      <c r="F60" s="211"/>
      <c r="G60" s="211"/>
      <c r="H60" s="211"/>
      <c r="I60" s="211"/>
      <c r="J60" s="211"/>
      <c r="K60" s="211"/>
      <c r="L60" s="211"/>
      <c r="M60" s="210"/>
      <c r="N60" s="209"/>
    </row>
    <row r="61" spans="1:14" ht="17.25" customHeight="1" thickTop="1">
      <c r="A61" s="209"/>
      <c r="B61" s="209"/>
      <c r="C61" s="209"/>
      <c r="D61" s="209"/>
      <c r="E61" s="209"/>
      <c r="F61" s="209"/>
      <c r="G61" s="209"/>
      <c r="H61" s="209"/>
      <c r="I61" s="209"/>
      <c r="J61" s="209"/>
      <c r="K61" s="209"/>
      <c r="L61" s="209"/>
      <c r="M61" s="209"/>
      <c r="N61" s="209"/>
    </row>
    <row r="62" spans="1:14" ht="17.25" customHeight="1">
      <c r="A62" s="209"/>
      <c r="B62" s="209"/>
      <c r="C62" s="209"/>
      <c r="D62" s="209"/>
      <c r="E62" s="209"/>
      <c r="F62" s="209"/>
      <c r="G62" s="209"/>
      <c r="H62" s="209"/>
      <c r="I62" s="209"/>
      <c r="J62" s="209"/>
      <c r="K62" s="209"/>
      <c r="L62" s="209"/>
      <c r="M62" s="209"/>
      <c r="N62" s="209"/>
    </row>
    <row r="63" spans="1:14" ht="17.25" customHeight="1">
      <c r="A63" s="209"/>
      <c r="B63" s="209"/>
      <c r="C63" s="209"/>
      <c r="D63" s="209"/>
      <c r="E63" s="209"/>
      <c r="F63" s="209"/>
      <c r="G63" s="209"/>
      <c r="H63" s="209"/>
      <c r="I63" s="209"/>
      <c r="J63" s="209"/>
      <c r="K63" s="209"/>
      <c r="L63" s="209"/>
      <c r="M63" s="209"/>
      <c r="N63" s="209"/>
    </row>
    <row r="64" spans="1:14" ht="17.25" customHeight="1">
      <c r="A64" s="209"/>
      <c r="B64" s="209"/>
      <c r="C64" s="209"/>
      <c r="D64" s="209"/>
      <c r="E64" s="209"/>
      <c r="F64" s="209"/>
      <c r="G64" s="209"/>
      <c r="H64" s="209"/>
      <c r="I64" s="209"/>
      <c r="J64" s="209"/>
      <c r="K64" s="209"/>
      <c r="L64" s="209"/>
      <c r="M64" s="209"/>
      <c r="N64" s="209"/>
    </row>
    <row r="65" spans="1:14" ht="17.25" customHeight="1">
      <c r="A65" s="209"/>
      <c r="B65" s="209"/>
      <c r="C65" s="209"/>
      <c r="D65" s="209"/>
      <c r="E65" s="209"/>
      <c r="F65" s="209"/>
      <c r="G65" s="209"/>
      <c r="H65" s="209"/>
      <c r="I65" s="209"/>
      <c r="J65" s="209"/>
      <c r="K65" s="209"/>
      <c r="L65" s="209"/>
      <c r="M65" s="209"/>
      <c r="N65" s="209"/>
    </row>
    <row r="66" spans="1:14" ht="17.25" customHeight="1">
      <c r="A66" s="209"/>
      <c r="B66" s="209"/>
      <c r="C66" s="209"/>
      <c r="D66" s="209"/>
      <c r="E66" s="209"/>
      <c r="F66" s="209"/>
      <c r="G66" s="209"/>
      <c r="H66" s="209"/>
      <c r="I66" s="209"/>
      <c r="J66" s="209"/>
      <c r="K66" s="209"/>
      <c r="L66" s="209"/>
      <c r="M66" s="209"/>
      <c r="N66" s="209"/>
    </row>
    <row r="67" spans="1:14" ht="17.25" customHeight="1">
      <c r="A67" s="209"/>
      <c r="B67" s="209"/>
      <c r="C67" s="209"/>
      <c r="D67" s="209"/>
      <c r="E67" s="209"/>
      <c r="F67" s="209"/>
      <c r="G67" s="209"/>
      <c r="H67" s="209"/>
      <c r="I67" s="209"/>
      <c r="J67" s="209"/>
      <c r="K67" s="209"/>
      <c r="L67" s="209"/>
      <c r="M67" s="209"/>
      <c r="N67" s="209"/>
    </row>
    <row r="68" spans="1:14" ht="17.25" customHeight="1">
      <c r="A68" s="209"/>
      <c r="B68" s="209"/>
      <c r="C68" s="209"/>
      <c r="D68" s="209"/>
      <c r="E68" s="209"/>
      <c r="F68" s="209"/>
      <c r="G68" s="209"/>
      <c r="H68" s="209"/>
      <c r="I68" s="209"/>
      <c r="J68" s="209"/>
      <c r="K68" s="209"/>
      <c r="L68" s="209"/>
      <c r="M68" s="209"/>
      <c r="N68" s="209"/>
    </row>
    <row r="69" spans="1:14" ht="17.25" customHeight="1">
      <c r="A69" s="209"/>
      <c r="B69" s="209"/>
      <c r="C69" s="209"/>
      <c r="D69" s="209"/>
      <c r="E69" s="209"/>
      <c r="F69" s="209"/>
      <c r="G69" s="209"/>
      <c r="H69" s="209"/>
      <c r="I69" s="209"/>
      <c r="J69" s="209"/>
      <c r="K69" s="209"/>
      <c r="L69" s="209"/>
      <c r="M69" s="209"/>
      <c r="N69" s="209"/>
    </row>
    <row r="70" spans="1:14" ht="17.25" customHeight="1">
      <c r="A70" s="209"/>
      <c r="B70" s="209"/>
      <c r="C70" s="209"/>
      <c r="D70" s="209"/>
      <c r="E70" s="209"/>
      <c r="F70" s="209"/>
      <c r="G70" s="209"/>
      <c r="H70" s="209"/>
      <c r="I70" s="209"/>
      <c r="J70" s="209"/>
      <c r="K70" s="209"/>
      <c r="L70" s="209"/>
      <c r="M70" s="209"/>
      <c r="N70" s="209"/>
    </row>
    <row r="71" spans="1:14" ht="17.25" customHeight="1">
      <c r="A71" s="209"/>
      <c r="B71" s="209"/>
      <c r="C71" s="209"/>
      <c r="D71" s="209"/>
      <c r="E71" s="209"/>
      <c r="F71" s="209"/>
      <c r="G71" s="209"/>
      <c r="H71" s="209"/>
      <c r="I71" s="209"/>
      <c r="J71" s="209"/>
      <c r="K71" s="209"/>
      <c r="L71" s="209"/>
      <c r="M71" s="209"/>
      <c r="N71" s="209"/>
    </row>
    <row r="72" spans="1:14" ht="17.25" customHeight="1">
      <c r="A72" s="209"/>
      <c r="B72" s="209"/>
      <c r="C72" s="209"/>
      <c r="D72" s="209"/>
      <c r="E72" s="209"/>
      <c r="F72" s="209"/>
      <c r="G72" s="209"/>
      <c r="H72" s="209"/>
      <c r="I72" s="209"/>
      <c r="J72" s="209"/>
      <c r="K72" s="209"/>
      <c r="L72" s="209"/>
      <c r="M72" s="209"/>
      <c r="N72" s="209"/>
    </row>
    <row r="73" spans="1:14" ht="17.25" customHeight="1">
      <c r="A73" s="209"/>
      <c r="B73" s="209"/>
      <c r="C73" s="209"/>
      <c r="D73" s="209"/>
      <c r="E73" s="209"/>
      <c r="F73" s="209"/>
      <c r="G73" s="209"/>
      <c r="H73" s="209"/>
      <c r="I73" s="209"/>
      <c r="J73" s="209"/>
      <c r="K73" s="209"/>
      <c r="L73" s="209"/>
      <c r="M73" s="209"/>
      <c r="N73" s="209"/>
    </row>
    <row r="74" spans="1:14" ht="17.25" customHeight="1">
      <c r="A74" s="209"/>
      <c r="B74" s="209"/>
      <c r="C74" s="209"/>
      <c r="D74" s="209"/>
      <c r="E74" s="209"/>
      <c r="F74" s="209"/>
      <c r="G74" s="209"/>
      <c r="H74" s="209"/>
      <c r="I74" s="209"/>
      <c r="J74" s="209"/>
      <c r="K74" s="209"/>
      <c r="L74" s="209"/>
      <c r="M74" s="209"/>
      <c r="N74" s="209"/>
    </row>
    <row r="75" spans="1:14" ht="17.25" customHeight="1">
      <c r="A75" s="209"/>
      <c r="B75" s="209"/>
      <c r="C75" s="209"/>
      <c r="D75" s="209"/>
      <c r="E75" s="209"/>
      <c r="F75" s="209"/>
      <c r="G75" s="209"/>
      <c r="H75" s="209"/>
      <c r="I75" s="209"/>
      <c r="J75" s="209"/>
      <c r="K75" s="209"/>
      <c r="L75" s="209"/>
      <c r="M75" s="209"/>
      <c r="N75" s="209"/>
    </row>
    <row r="76" spans="1:14" ht="17.25" customHeight="1">
      <c r="A76" s="209"/>
      <c r="B76" s="209"/>
      <c r="C76" s="209"/>
      <c r="D76" s="209"/>
      <c r="E76" s="209"/>
      <c r="F76" s="209"/>
      <c r="G76" s="209"/>
      <c r="H76" s="209"/>
      <c r="I76" s="209"/>
      <c r="J76" s="209"/>
      <c r="K76" s="209"/>
      <c r="L76" s="209"/>
      <c r="M76" s="209"/>
      <c r="N76" s="209"/>
    </row>
    <row r="77" spans="1:14" ht="17.25" customHeight="1">
      <c r="A77" s="209"/>
      <c r="B77" s="209"/>
      <c r="C77" s="209"/>
      <c r="D77" s="209"/>
      <c r="E77" s="209"/>
      <c r="F77" s="209"/>
      <c r="G77" s="209"/>
      <c r="H77" s="209"/>
      <c r="I77" s="209"/>
      <c r="J77" s="209"/>
      <c r="K77" s="209"/>
      <c r="L77" s="209"/>
      <c r="M77" s="209"/>
      <c r="N77" s="209"/>
    </row>
    <row r="78" spans="1:14" ht="17.25" customHeight="1">
      <c r="A78" s="209"/>
      <c r="B78" s="209"/>
      <c r="C78" s="209"/>
      <c r="D78" s="209"/>
      <c r="E78" s="209"/>
      <c r="F78" s="209"/>
      <c r="G78" s="209"/>
      <c r="H78" s="209"/>
      <c r="I78" s="209"/>
      <c r="J78" s="209"/>
      <c r="K78" s="209"/>
      <c r="L78" s="209"/>
      <c r="M78" s="209"/>
      <c r="N78" s="209"/>
    </row>
    <row r="79" spans="1:14" ht="17.25" customHeight="1">
      <c r="A79" s="209"/>
      <c r="B79" s="209"/>
      <c r="C79" s="209"/>
      <c r="D79" s="209"/>
      <c r="E79" s="209"/>
      <c r="F79" s="209"/>
      <c r="G79" s="209"/>
      <c r="H79" s="209"/>
      <c r="I79" s="209"/>
      <c r="J79" s="209"/>
      <c r="K79" s="209"/>
      <c r="L79" s="209"/>
      <c r="M79" s="209"/>
      <c r="N79" s="209"/>
    </row>
    <row r="80" spans="1:14" ht="17.25" customHeight="1">
      <c r="A80" s="209"/>
      <c r="B80" s="209"/>
      <c r="C80" s="209"/>
      <c r="D80" s="209"/>
      <c r="E80" s="209"/>
      <c r="F80" s="209"/>
      <c r="G80" s="209"/>
      <c r="H80" s="209"/>
      <c r="I80" s="209"/>
      <c r="J80" s="209"/>
      <c r="K80" s="209"/>
      <c r="L80" s="209"/>
      <c r="M80" s="209"/>
      <c r="N80" s="209"/>
    </row>
    <row r="81" spans="1:14" ht="17.25" customHeight="1">
      <c r="A81" s="209"/>
      <c r="B81" s="209"/>
      <c r="C81" s="209"/>
      <c r="D81" s="209"/>
      <c r="E81" s="209"/>
      <c r="F81" s="209"/>
      <c r="G81" s="209"/>
      <c r="H81" s="209"/>
      <c r="I81" s="209"/>
      <c r="J81" s="209"/>
      <c r="K81" s="209"/>
      <c r="L81" s="209"/>
      <c r="M81" s="209"/>
      <c r="N81" s="209"/>
    </row>
    <row r="82" spans="1:14" ht="17.25" customHeight="1">
      <c r="A82" s="209"/>
      <c r="B82" s="209"/>
      <c r="C82" s="209"/>
      <c r="D82" s="209"/>
      <c r="E82" s="209"/>
      <c r="F82" s="209"/>
      <c r="G82" s="209"/>
      <c r="H82" s="209"/>
      <c r="I82" s="209"/>
      <c r="J82" s="209"/>
      <c r="K82" s="209"/>
      <c r="L82" s="209"/>
      <c r="M82" s="209"/>
      <c r="N82" s="209"/>
    </row>
    <row r="83" spans="1:14" ht="17.25" customHeight="1">
      <c r="A83" s="209"/>
      <c r="B83" s="209"/>
      <c r="C83" s="209"/>
      <c r="D83" s="209"/>
      <c r="E83" s="209"/>
      <c r="F83" s="209"/>
      <c r="G83" s="209"/>
      <c r="H83" s="209"/>
      <c r="I83" s="209"/>
      <c r="J83" s="209"/>
      <c r="K83" s="209"/>
      <c r="L83" s="209"/>
      <c r="M83" s="209"/>
      <c r="N83" s="209"/>
    </row>
    <row r="84" spans="1:14" ht="17.25" customHeight="1">
      <c r="A84" s="209"/>
      <c r="B84" s="209"/>
      <c r="C84" s="209"/>
      <c r="D84" s="209"/>
      <c r="E84" s="209"/>
      <c r="F84" s="209"/>
      <c r="G84" s="209"/>
      <c r="H84" s="209"/>
      <c r="I84" s="209"/>
      <c r="J84" s="209"/>
      <c r="K84" s="209"/>
      <c r="L84" s="209"/>
      <c r="M84" s="209"/>
      <c r="N84" s="209"/>
    </row>
    <row r="85" spans="1:14" ht="17.25" customHeight="1">
      <c r="A85" s="209"/>
      <c r="B85" s="209"/>
      <c r="C85" s="209"/>
      <c r="D85" s="209"/>
      <c r="E85" s="209"/>
      <c r="F85" s="209"/>
      <c r="G85" s="209"/>
      <c r="H85" s="209"/>
      <c r="I85" s="209"/>
      <c r="J85" s="209"/>
      <c r="K85" s="209"/>
      <c r="L85" s="209"/>
      <c r="M85" s="209"/>
      <c r="N85" s="209"/>
    </row>
    <row r="86" spans="1:14" ht="17.25" customHeight="1">
      <c r="A86" s="209"/>
      <c r="B86" s="209"/>
      <c r="C86" s="209"/>
      <c r="D86" s="209"/>
      <c r="E86" s="209"/>
      <c r="F86" s="209"/>
      <c r="G86" s="209"/>
      <c r="H86" s="209"/>
      <c r="I86" s="209"/>
      <c r="J86" s="209"/>
      <c r="K86" s="209"/>
      <c r="L86" s="209"/>
      <c r="M86" s="209"/>
      <c r="N86" s="209"/>
    </row>
    <row r="87" spans="1:14" ht="17.25" customHeight="1">
      <c r="A87" s="209"/>
      <c r="B87" s="209"/>
      <c r="C87" s="209"/>
      <c r="D87" s="209"/>
      <c r="E87" s="209"/>
      <c r="F87" s="209"/>
      <c r="G87" s="209"/>
      <c r="H87" s="209"/>
      <c r="I87" s="209"/>
      <c r="J87" s="209"/>
      <c r="K87" s="209"/>
      <c r="L87" s="209"/>
      <c r="M87" s="209"/>
      <c r="N87" s="209"/>
    </row>
    <row r="88" spans="1:14" ht="17.25" customHeight="1">
      <c r="A88" s="209"/>
      <c r="B88" s="209"/>
      <c r="C88" s="209"/>
      <c r="D88" s="209"/>
      <c r="E88" s="209"/>
      <c r="F88" s="209"/>
      <c r="G88" s="209"/>
      <c r="H88" s="209"/>
      <c r="I88" s="209"/>
      <c r="J88" s="209"/>
      <c r="K88" s="209"/>
      <c r="L88" s="209"/>
      <c r="M88" s="209"/>
      <c r="N88" s="209"/>
    </row>
    <row r="89" spans="1:14" ht="17.25" customHeight="1">
      <c r="A89" s="209"/>
      <c r="B89" s="209"/>
      <c r="C89" s="209"/>
      <c r="D89" s="209"/>
      <c r="E89" s="209"/>
      <c r="F89" s="209"/>
      <c r="G89" s="209"/>
      <c r="H89" s="209"/>
      <c r="I89" s="209"/>
      <c r="J89" s="209"/>
      <c r="K89" s="209"/>
      <c r="L89" s="209"/>
      <c r="M89" s="209"/>
      <c r="N89" s="209"/>
    </row>
    <row r="90" spans="1:14" ht="17.25" customHeight="1">
      <c r="A90" s="209"/>
      <c r="B90" s="209"/>
      <c r="C90" s="209"/>
      <c r="D90" s="209"/>
      <c r="E90" s="209"/>
      <c r="F90" s="209"/>
      <c r="G90" s="209"/>
      <c r="H90" s="209"/>
      <c r="I90" s="209"/>
      <c r="J90" s="209"/>
      <c r="K90" s="209"/>
      <c r="L90" s="209"/>
      <c r="M90" s="209"/>
      <c r="N90" s="209"/>
    </row>
    <row r="91" spans="1:14" ht="17.25" customHeight="1">
      <c r="A91" s="209"/>
      <c r="B91" s="209"/>
      <c r="C91" s="209"/>
      <c r="D91" s="209"/>
      <c r="E91" s="209"/>
      <c r="F91" s="209"/>
      <c r="G91" s="209"/>
      <c r="H91" s="209"/>
      <c r="I91" s="209"/>
      <c r="J91" s="209"/>
      <c r="K91" s="209"/>
      <c r="L91" s="209"/>
      <c r="M91" s="209"/>
      <c r="N91" s="209"/>
    </row>
    <row r="92" spans="1:14" ht="17.25" customHeight="1">
      <c r="A92" s="209"/>
      <c r="B92" s="209"/>
      <c r="C92" s="209"/>
      <c r="D92" s="209"/>
      <c r="E92" s="209"/>
      <c r="F92" s="209"/>
      <c r="G92" s="209"/>
      <c r="H92" s="209"/>
      <c r="I92" s="209"/>
      <c r="J92" s="209"/>
      <c r="K92" s="209"/>
      <c r="L92" s="209"/>
      <c r="M92" s="209"/>
      <c r="N92" s="209"/>
    </row>
    <row r="93" spans="1:14" ht="17.25" customHeight="1">
      <c r="A93" s="209"/>
      <c r="B93" s="209"/>
      <c r="C93" s="209"/>
      <c r="D93" s="209"/>
      <c r="E93" s="209"/>
      <c r="F93" s="209"/>
      <c r="G93" s="209"/>
      <c r="H93" s="209"/>
      <c r="I93" s="209"/>
      <c r="J93" s="209"/>
      <c r="K93" s="209"/>
      <c r="L93" s="209"/>
      <c r="M93" s="209"/>
      <c r="N93" s="209"/>
    </row>
    <row r="94" spans="1:14" ht="17.25" customHeight="1">
      <c r="A94" s="209"/>
      <c r="B94" s="209"/>
      <c r="C94" s="209"/>
      <c r="D94" s="209"/>
      <c r="E94" s="209"/>
      <c r="F94" s="209"/>
      <c r="G94" s="209"/>
      <c r="H94" s="209"/>
      <c r="I94" s="209"/>
      <c r="J94" s="209"/>
      <c r="K94" s="209"/>
      <c r="L94" s="209"/>
      <c r="M94" s="209"/>
      <c r="N94" s="209"/>
    </row>
    <row r="95" spans="1:14" ht="17.25" customHeight="1">
      <c r="A95" s="209"/>
      <c r="B95" s="209"/>
      <c r="C95" s="209"/>
      <c r="D95" s="209"/>
      <c r="E95" s="209"/>
      <c r="F95" s="209"/>
      <c r="G95" s="209"/>
      <c r="H95" s="209"/>
      <c r="I95" s="209"/>
      <c r="J95" s="209"/>
      <c r="K95" s="209"/>
      <c r="L95" s="209"/>
      <c r="M95" s="209"/>
      <c r="N95" s="209"/>
    </row>
    <row r="96" spans="1:14" ht="17.25" customHeight="1">
      <c r="A96" s="209"/>
      <c r="B96" s="209"/>
      <c r="C96" s="209"/>
      <c r="D96" s="209"/>
      <c r="E96" s="209"/>
      <c r="F96" s="209"/>
      <c r="G96" s="209"/>
      <c r="H96" s="209"/>
      <c r="I96" s="209"/>
      <c r="J96" s="209"/>
      <c r="K96" s="209"/>
      <c r="L96" s="209"/>
      <c r="M96" s="209"/>
      <c r="N96" s="209"/>
    </row>
    <row r="97" spans="1:14" ht="17.25" customHeight="1">
      <c r="A97" s="209"/>
      <c r="B97" s="209"/>
      <c r="C97" s="209"/>
      <c r="D97" s="209"/>
      <c r="E97" s="209"/>
      <c r="F97" s="209"/>
      <c r="G97" s="209"/>
      <c r="H97" s="209"/>
      <c r="I97" s="209"/>
      <c r="J97" s="209"/>
      <c r="K97" s="209"/>
      <c r="L97" s="209"/>
      <c r="M97" s="209"/>
      <c r="N97" s="209"/>
    </row>
    <row r="98" spans="1:14" ht="17.25" customHeight="1">
      <c r="A98" s="209"/>
      <c r="B98" s="209"/>
      <c r="C98" s="209"/>
      <c r="D98" s="209"/>
      <c r="E98" s="209"/>
      <c r="F98" s="209"/>
      <c r="G98" s="209"/>
      <c r="H98" s="209"/>
      <c r="I98" s="209"/>
      <c r="J98" s="209"/>
      <c r="K98" s="209"/>
      <c r="L98" s="209"/>
      <c r="M98" s="209"/>
      <c r="N98" s="209"/>
    </row>
    <row r="99" spans="1:14" ht="17.25" customHeight="1">
      <c r="A99" s="209"/>
      <c r="B99" s="209"/>
      <c r="C99" s="209"/>
      <c r="D99" s="209"/>
      <c r="E99" s="209"/>
      <c r="F99" s="209"/>
      <c r="G99" s="209"/>
      <c r="H99" s="209"/>
      <c r="I99" s="209"/>
      <c r="J99" s="209"/>
      <c r="K99" s="209"/>
      <c r="L99" s="209"/>
      <c r="M99" s="209"/>
      <c r="N99" s="209"/>
    </row>
    <row r="100" spans="1:14" ht="17.25" customHeight="1">
      <c r="A100" s="209"/>
      <c r="B100" s="209"/>
      <c r="C100" s="209"/>
      <c r="D100" s="209"/>
      <c r="E100" s="209"/>
      <c r="F100" s="209"/>
      <c r="G100" s="209"/>
      <c r="H100" s="209"/>
      <c r="I100" s="209"/>
      <c r="J100" s="209"/>
      <c r="K100" s="209"/>
      <c r="L100" s="209"/>
      <c r="M100" s="209"/>
      <c r="N100" s="209"/>
    </row>
    <row r="101" spans="1:14" ht="17.25" customHeight="1">
      <c r="A101" s="209"/>
      <c r="B101" s="209"/>
      <c r="C101" s="209"/>
      <c r="D101" s="209"/>
      <c r="E101" s="209"/>
      <c r="F101" s="209"/>
      <c r="G101" s="209"/>
      <c r="H101" s="209"/>
      <c r="I101" s="209"/>
      <c r="J101" s="209"/>
      <c r="K101" s="209"/>
      <c r="L101" s="209"/>
      <c r="M101" s="209"/>
      <c r="N101" s="209"/>
    </row>
    <row r="102" spans="1:14" ht="17.25" customHeight="1">
      <c r="A102" s="209"/>
      <c r="B102" s="209"/>
      <c r="C102" s="209"/>
      <c r="D102" s="209"/>
      <c r="E102" s="209"/>
      <c r="F102" s="209"/>
      <c r="G102" s="209"/>
      <c r="H102" s="209"/>
      <c r="I102" s="209"/>
      <c r="J102" s="209"/>
      <c r="K102" s="209"/>
      <c r="L102" s="209"/>
      <c r="M102" s="209"/>
      <c r="N102" s="209"/>
    </row>
    <row r="103" spans="1:14" ht="17.25" customHeight="1">
      <c r="A103" s="209"/>
      <c r="B103" s="209"/>
      <c r="C103" s="209"/>
      <c r="D103" s="209"/>
      <c r="E103" s="209"/>
      <c r="F103" s="209"/>
      <c r="G103" s="209"/>
      <c r="H103" s="209"/>
      <c r="I103" s="209"/>
      <c r="J103" s="209"/>
      <c r="K103" s="209"/>
      <c r="L103" s="209"/>
      <c r="M103" s="209"/>
      <c r="N103" s="209"/>
    </row>
    <row r="104" spans="1:14" ht="17.25" customHeight="1">
      <c r="A104" s="209"/>
      <c r="B104" s="209"/>
      <c r="C104" s="209"/>
      <c r="D104" s="209"/>
      <c r="E104" s="209"/>
      <c r="F104" s="209"/>
      <c r="G104" s="209"/>
      <c r="H104" s="209"/>
      <c r="I104" s="209"/>
      <c r="J104" s="209"/>
      <c r="K104" s="209"/>
      <c r="L104" s="209"/>
      <c r="M104" s="209"/>
      <c r="N104" s="209"/>
    </row>
    <row r="105" spans="1:14" ht="17.25" customHeight="1">
      <c r="A105" s="209"/>
      <c r="B105" s="209"/>
      <c r="C105" s="209"/>
      <c r="D105" s="209"/>
      <c r="E105" s="209"/>
      <c r="F105" s="209"/>
      <c r="G105" s="209"/>
      <c r="H105" s="209"/>
      <c r="I105" s="209"/>
      <c r="J105" s="209"/>
      <c r="K105" s="209"/>
      <c r="L105" s="209"/>
      <c r="M105" s="209"/>
      <c r="N105" s="209"/>
    </row>
    <row r="106" spans="1:14" ht="17.25" customHeight="1">
      <c r="A106" s="209"/>
      <c r="B106" s="209"/>
      <c r="C106" s="209"/>
      <c r="D106" s="209"/>
      <c r="E106" s="209"/>
      <c r="F106" s="209"/>
      <c r="G106" s="209"/>
      <c r="H106" s="209"/>
      <c r="I106" s="209"/>
      <c r="J106" s="209"/>
      <c r="K106" s="209"/>
      <c r="L106" s="209"/>
      <c r="M106" s="209"/>
      <c r="N106" s="209"/>
    </row>
    <row r="107" spans="1:14" ht="17.25" customHeight="1">
      <c r="A107" s="209"/>
      <c r="B107" s="209"/>
      <c r="C107" s="209"/>
      <c r="D107" s="209"/>
      <c r="E107" s="209"/>
      <c r="F107" s="209"/>
      <c r="G107" s="209"/>
      <c r="H107" s="209"/>
      <c r="I107" s="209"/>
      <c r="J107" s="209"/>
      <c r="K107" s="209"/>
      <c r="L107" s="209"/>
      <c r="M107" s="209"/>
      <c r="N107" s="209"/>
    </row>
    <row r="108" spans="1:14" ht="17.25" customHeight="1">
      <c r="A108" s="209"/>
      <c r="B108" s="209"/>
      <c r="C108" s="209"/>
      <c r="D108" s="209"/>
      <c r="E108" s="209"/>
      <c r="F108" s="209"/>
      <c r="G108" s="209"/>
      <c r="H108" s="209"/>
      <c r="I108" s="209"/>
      <c r="J108" s="209"/>
      <c r="K108" s="209"/>
      <c r="L108" s="209"/>
      <c r="M108" s="209"/>
      <c r="N108" s="209"/>
    </row>
    <row r="109" spans="1:14" ht="17.25" customHeight="1">
      <c r="A109" s="209"/>
      <c r="B109" s="209"/>
      <c r="C109" s="209"/>
      <c r="D109" s="209"/>
      <c r="E109" s="209"/>
      <c r="F109" s="209"/>
      <c r="G109" s="209"/>
      <c r="H109" s="209"/>
      <c r="I109" s="209"/>
      <c r="J109" s="209"/>
      <c r="K109" s="209"/>
      <c r="L109" s="209"/>
      <c r="M109" s="209"/>
      <c r="N109" s="209"/>
    </row>
    <row r="110" spans="1:14" ht="17.25" customHeight="1">
      <c r="A110" s="209"/>
      <c r="B110" s="209"/>
      <c r="C110" s="209"/>
      <c r="D110" s="209"/>
      <c r="E110" s="209"/>
      <c r="F110" s="209"/>
      <c r="G110" s="209"/>
      <c r="H110" s="209"/>
      <c r="I110" s="209"/>
      <c r="J110" s="209"/>
      <c r="K110" s="209"/>
      <c r="L110" s="209"/>
      <c r="M110" s="209"/>
      <c r="N110" s="209"/>
    </row>
    <row r="111" spans="1:14" ht="17.25" customHeight="1">
      <c r="A111" s="209"/>
      <c r="B111" s="209"/>
      <c r="C111" s="209"/>
      <c r="D111" s="209"/>
      <c r="E111" s="209"/>
      <c r="F111" s="209"/>
      <c r="G111" s="209"/>
      <c r="H111" s="209"/>
      <c r="I111" s="209"/>
      <c r="J111" s="209"/>
      <c r="K111" s="209"/>
      <c r="L111" s="209"/>
      <c r="M111" s="209"/>
      <c r="N111" s="209"/>
    </row>
    <row r="112" spans="1:14" ht="17.25" customHeight="1">
      <c r="A112" s="209"/>
      <c r="B112" s="209"/>
      <c r="C112" s="209"/>
      <c r="D112" s="209"/>
      <c r="E112" s="209"/>
      <c r="F112" s="209"/>
      <c r="G112" s="209"/>
      <c r="H112" s="209"/>
      <c r="I112" s="209"/>
      <c r="J112" s="209"/>
      <c r="K112" s="209"/>
      <c r="L112" s="209"/>
      <c r="M112" s="209"/>
      <c r="N112" s="209"/>
    </row>
    <row r="113" spans="1:14" ht="17.25" customHeight="1">
      <c r="A113" s="209"/>
      <c r="B113" s="209"/>
      <c r="C113" s="209"/>
      <c r="D113" s="209"/>
      <c r="E113" s="209"/>
      <c r="F113" s="209"/>
      <c r="G113" s="209"/>
      <c r="H113" s="209"/>
      <c r="I113" s="209"/>
      <c r="J113" s="209"/>
      <c r="K113" s="209"/>
      <c r="L113" s="209"/>
      <c r="M113" s="209"/>
      <c r="N113" s="209"/>
    </row>
    <row r="114" spans="1:14" ht="17.25" customHeight="1">
      <c r="A114" s="209"/>
      <c r="B114" s="209"/>
      <c r="C114" s="209"/>
      <c r="D114" s="209"/>
      <c r="E114" s="209"/>
      <c r="F114" s="209"/>
      <c r="G114" s="209"/>
      <c r="H114" s="209"/>
      <c r="I114" s="209"/>
      <c r="J114" s="209"/>
      <c r="K114" s="209"/>
      <c r="L114" s="209"/>
      <c r="M114" s="209"/>
      <c r="N114" s="209"/>
    </row>
    <row r="115" spans="1:14" ht="17.25" customHeight="1">
      <c r="A115" s="209"/>
      <c r="B115" s="209"/>
      <c r="C115" s="209"/>
      <c r="D115" s="209"/>
      <c r="E115" s="209"/>
      <c r="F115" s="209"/>
      <c r="G115" s="209"/>
      <c r="H115" s="209"/>
      <c r="I115" s="209"/>
      <c r="J115" s="209"/>
      <c r="K115" s="209"/>
      <c r="L115" s="209"/>
      <c r="M115" s="209"/>
      <c r="N115" s="209"/>
    </row>
    <row r="116" spans="1:14" ht="17.25" customHeight="1">
      <c r="A116" s="209"/>
      <c r="B116" s="209"/>
      <c r="C116" s="209"/>
      <c r="D116" s="209"/>
      <c r="E116" s="209"/>
      <c r="F116" s="209"/>
      <c r="G116" s="209"/>
      <c r="H116" s="209"/>
      <c r="I116" s="209"/>
      <c r="J116" s="209"/>
      <c r="K116" s="209"/>
      <c r="L116" s="209"/>
      <c r="M116" s="209"/>
      <c r="N116" s="209"/>
    </row>
    <row r="117" spans="1:14" ht="17.25" customHeight="1">
      <c r="A117" s="209"/>
      <c r="B117" s="209"/>
      <c r="C117" s="209"/>
      <c r="D117" s="209"/>
      <c r="E117" s="209"/>
      <c r="F117" s="209"/>
      <c r="G117" s="209"/>
      <c r="H117" s="209"/>
      <c r="I117" s="209"/>
      <c r="J117" s="209"/>
      <c r="K117" s="209"/>
      <c r="L117" s="209"/>
      <c r="M117" s="209"/>
      <c r="N117" s="209"/>
    </row>
    <row r="118" spans="1:14" ht="17.25" customHeight="1">
      <c r="A118" s="209"/>
      <c r="B118" s="209"/>
      <c r="C118" s="209"/>
      <c r="D118" s="209"/>
      <c r="E118" s="209"/>
      <c r="F118" s="209"/>
      <c r="G118" s="209"/>
      <c r="H118" s="209"/>
      <c r="I118" s="209"/>
      <c r="J118" s="209"/>
      <c r="K118" s="209"/>
      <c r="L118" s="209"/>
      <c r="M118" s="209"/>
      <c r="N118" s="209"/>
    </row>
    <row r="119" spans="1:14" ht="17.25" customHeight="1">
      <c r="A119" s="209"/>
      <c r="B119" s="209"/>
      <c r="C119" s="209"/>
      <c r="D119" s="209"/>
      <c r="E119" s="209"/>
      <c r="F119" s="209"/>
      <c r="G119" s="209"/>
      <c r="H119" s="209"/>
      <c r="I119" s="209"/>
      <c r="J119" s="209"/>
      <c r="K119" s="209"/>
      <c r="L119" s="209"/>
      <c r="M119" s="209"/>
      <c r="N119" s="209"/>
    </row>
    <row r="120" spans="1:14" ht="17.25" customHeight="1">
      <c r="A120" s="209"/>
      <c r="B120" s="209"/>
      <c r="C120" s="209"/>
      <c r="D120" s="209"/>
      <c r="E120" s="209"/>
      <c r="F120" s="209"/>
      <c r="G120" s="209"/>
      <c r="H120" s="209"/>
      <c r="I120" s="209"/>
      <c r="J120" s="209"/>
      <c r="K120" s="209"/>
      <c r="L120" s="209"/>
      <c r="M120" s="209"/>
      <c r="N120" s="209"/>
    </row>
    <row r="121" spans="1:14" ht="17.25" customHeight="1"/>
  </sheetData>
  <sheetProtection algorithmName="SHA-512" hashValue="uP4tv51OwBIyfptYlqFBZem1Q7X4f0ObqPqb+t7IHHo57+NMG5Sbk2j4Alq6BMV5kCkaBNZElSkf2hsoHwbH0g==" saltValue="WdbyhjdZjKbP0wpaQB84ng==" spinCount="100000" sheet="1" objects="1" scenarios="1"/>
  <hyperlinks>
    <hyperlink ref="C5" r:id="rId1" tooltip="Aus der Praxis für die Praxis" xr:uid="{04086637-6F37-4D8F-83DA-6A42E8578CA1}"/>
    <hyperlink ref="D56" r:id="rId2" xr:uid="{D66FC1E3-A2BC-4C09-8388-E1EDFCE6693F}"/>
    <hyperlink ref="D57" r:id="rId3" xr:uid="{6101E42E-8297-4294-BDD0-D776EA9188CE}"/>
  </hyperlinks>
  <printOptions horizontalCentered="1"/>
  <pageMargins left="0.70866141732283472" right="0.70866141732283472" top="0.70866141732283472" bottom="0.70866141732283472" header="0.31496062992125984" footer="0.31496062992125984"/>
  <pageSetup paperSize="9" scale="73" orientation="portrait" r:id="rId4"/>
  <drawing r:id="rId5"/>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MLS_Fimovi_Annahmen">
    <tabColor rgb="FFFFFF00"/>
    <pageSetUpPr autoPageBreaks="0"/>
  </sheetPr>
  <dimension ref="A1:XFC89"/>
  <sheetViews>
    <sheetView showGridLines="0" zoomScale="130" zoomScaleNormal="130" zoomScaleSheetLayoutView="100" workbookViewId="0"/>
  </sheetViews>
  <sheetFormatPr baseColWidth="10" defaultColWidth="0" defaultRowHeight="12.75" outlineLevelRow="2"/>
  <cols>
    <col min="1" max="1" width="4.7109375" customWidth="1"/>
    <col min="2" max="2" width="5" customWidth="1"/>
    <col min="3" max="3" width="48.7109375" customWidth="1"/>
    <col min="4" max="4" width="7.5703125" customWidth="1"/>
    <col min="5" max="5" width="16.7109375" customWidth="1"/>
    <col min="6" max="6" width="18.85546875" customWidth="1"/>
    <col min="7" max="7" width="14.5703125" customWidth="1"/>
    <col min="8" max="10" width="14.7109375" customWidth="1"/>
    <col min="11" max="11" width="11.42578125" customWidth="1"/>
    <col min="12" max="12" width="18" customWidth="1"/>
    <col min="13" max="13" width="10.5703125" customWidth="1"/>
    <col min="14" max="14" width="11.140625" customWidth="1"/>
    <col min="15" max="15" width="5" customWidth="1"/>
    <col min="16" max="17" width="11.42578125" customWidth="1"/>
    <col min="18" max="18" width="9.28515625" customWidth="1"/>
    <col min="19" max="19" width="12.5703125" customWidth="1"/>
    <col min="20" max="16383" width="11.42578125" hidden="1"/>
    <col min="16384" max="16384" width="7" hidden="1"/>
  </cols>
  <sheetData>
    <row r="1" spans="1:19" ht="24" customHeight="1">
      <c r="A1" s="39"/>
      <c r="B1" s="39"/>
      <c r="C1" s="39" t="s">
        <v>64</v>
      </c>
      <c r="D1" s="39"/>
      <c r="E1" s="39"/>
      <c r="F1" s="39"/>
      <c r="G1" s="39"/>
      <c r="H1" s="39"/>
      <c r="I1" s="39"/>
      <c r="J1" s="39"/>
      <c r="K1" s="75"/>
      <c r="L1" s="75"/>
      <c r="M1" s="75"/>
      <c r="N1" s="75"/>
      <c r="O1" s="75"/>
      <c r="P1" s="75"/>
      <c r="Q1" s="75"/>
      <c r="R1" s="75"/>
      <c r="S1" s="75"/>
    </row>
    <row r="2" spans="1:19" ht="18" customHeight="1">
      <c r="A2" s="75"/>
      <c r="B2" s="75"/>
      <c r="C2" s="76"/>
      <c r="D2" s="75"/>
      <c r="E2" s="75"/>
      <c r="F2" s="75"/>
      <c r="G2" s="146"/>
      <c r="H2" s="146"/>
      <c r="I2" s="75"/>
      <c r="J2" s="75"/>
      <c r="K2" s="75"/>
      <c r="L2" s="75"/>
      <c r="M2" s="75"/>
      <c r="N2" s="75"/>
      <c r="O2" s="75"/>
      <c r="P2" s="75"/>
      <c r="Q2" s="75"/>
      <c r="R2" s="75"/>
      <c r="S2" s="75"/>
    </row>
    <row r="3" spans="1:19" ht="24" thickBot="1">
      <c r="A3" s="129"/>
      <c r="B3" s="129"/>
      <c r="C3" s="129" t="s">
        <v>170</v>
      </c>
      <c r="D3" s="130"/>
      <c r="E3" s="130"/>
      <c r="F3" s="145"/>
      <c r="G3" s="130"/>
      <c r="H3" s="130"/>
      <c r="I3" s="130"/>
      <c r="J3" s="130"/>
      <c r="K3" s="75"/>
      <c r="L3" s="75"/>
      <c r="M3" s="75"/>
      <c r="N3" s="75"/>
      <c r="O3" s="75"/>
      <c r="P3" s="75"/>
      <c r="Q3" s="75"/>
      <c r="R3" s="75"/>
      <c r="S3" s="75"/>
    </row>
    <row r="4" spans="1:19" ht="24" customHeight="1">
      <c r="A4" s="75"/>
      <c r="B4" s="75"/>
      <c r="C4" s="132" t="s">
        <v>152</v>
      </c>
      <c r="D4" s="75"/>
      <c r="E4" s="77"/>
      <c r="F4" s="75"/>
      <c r="G4" s="75"/>
      <c r="H4" s="134"/>
      <c r="I4" s="134"/>
      <c r="J4" s="134"/>
      <c r="K4" s="75"/>
      <c r="L4" s="75"/>
      <c r="M4" s="75"/>
      <c r="N4" s="75"/>
      <c r="O4" s="75"/>
      <c r="P4" s="75"/>
      <c r="Q4" s="75"/>
      <c r="R4" s="75"/>
      <c r="S4" s="75"/>
    </row>
    <row r="5" spans="1:19" ht="22.5" customHeight="1" outlineLevel="1">
      <c r="A5" s="75"/>
      <c r="B5" s="75"/>
      <c r="C5" s="131" t="s">
        <v>209</v>
      </c>
      <c r="D5" s="135"/>
      <c r="E5" s="135"/>
      <c r="F5" s="181" t="s">
        <v>215</v>
      </c>
      <c r="G5" s="76"/>
      <c r="H5" s="72" t="s">
        <v>153</v>
      </c>
      <c r="I5" s="134"/>
      <c r="J5" s="134"/>
      <c r="K5" s="75"/>
      <c r="L5" s="75"/>
      <c r="M5" s="75"/>
      <c r="N5" s="75"/>
      <c r="O5" s="75"/>
      <c r="P5" s="75"/>
      <c r="Q5" s="75"/>
      <c r="R5" s="75"/>
      <c r="S5" s="75"/>
    </row>
    <row r="6" spans="1:19" ht="21" customHeight="1" outlineLevel="1">
      <c r="A6" s="75"/>
      <c r="B6" s="163" t="s">
        <v>138</v>
      </c>
      <c r="C6" s="168" t="s">
        <v>211</v>
      </c>
      <c r="D6" s="135"/>
      <c r="E6" s="135"/>
      <c r="F6" s="11" t="s">
        <v>182</v>
      </c>
      <c r="G6" s="11" t="s">
        <v>154</v>
      </c>
      <c r="H6" s="11">
        <v>2020</v>
      </c>
      <c r="I6" s="11">
        <v>2021</v>
      </c>
      <c r="J6" s="11">
        <v>2022</v>
      </c>
      <c r="K6" s="75"/>
      <c r="L6" s="75"/>
      <c r="M6" s="75"/>
      <c r="N6" s="75"/>
      <c r="O6" s="75"/>
      <c r="P6" s="75"/>
      <c r="Q6" s="75"/>
      <c r="R6" s="75"/>
      <c r="S6" s="75"/>
    </row>
    <row r="7" spans="1:19" ht="17.25" customHeight="1" outlineLevel="1">
      <c r="A7" s="75"/>
      <c r="B7" s="75"/>
      <c r="C7" s="157" t="s">
        <v>212</v>
      </c>
      <c r="D7" s="135"/>
      <c r="E7" s="8" t="str">
        <f>Currency_Unit</f>
        <v>EUR</v>
      </c>
      <c r="F7" s="161" t="s">
        <v>194</v>
      </c>
      <c r="G7" s="122">
        <v>0</v>
      </c>
      <c r="H7" s="121">
        <f>12*4000</f>
        <v>48000</v>
      </c>
      <c r="I7" s="59">
        <f t="shared" ref="I7:J10" si="0">H7*(1+$G7)</f>
        <v>48000</v>
      </c>
      <c r="J7" s="59">
        <f t="shared" si="0"/>
        <v>48000</v>
      </c>
      <c r="K7" s="75"/>
      <c r="L7" s="75"/>
      <c r="M7" s="75"/>
      <c r="N7" s="75"/>
      <c r="O7" s="75"/>
      <c r="P7" s="75"/>
      <c r="Q7" s="75"/>
      <c r="R7" s="75"/>
      <c r="S7" s="75"/>
    </row>
    <row r="8" spans="1:19" ht="17.25" customHeight="1" outlineLevel="1">
      <c r="A8" s="75"/>
      <c r="B8" s="75"/>
      <c r="C8" s="157" t="s">
        <v>213</v>
      </c>
      <c r="D8" s="135"/>
      <c r="E8" s="8" t="str">
        <f>Currency_Unit</f>
        <v>EUR</v>
      </c>
      <c r="F8" s="161" t="s">
        <v>194</v>
      </c>
      <c r="G8" s="122">
        <v>0</v>
      </c>
      <c r="H8" s="121">
        <f>12*3000</f>
        <v>36000</v>
      </c>
      <c r="I8" s="59">
        <f t="shared" si="0"/>
        <v>36000</v>
      </c>
      <c r="J8" s="59">
        <f t="shared" si="0"/>
        <v>36000</v>
      </c>
      <c r="K8" s="75"/>
      <c r="L8" s="75"/>
      <c r="M8" s="75"/>
      <c r="N8" s="75"/>
      <c r="O8" s="75"/>
      <c r="P8" s="75"/>
      <c r="Q8" s="75"/>
      <c r="R8" s="75"/>
      <c r="S8" s="75"/>
    </row>
    <row r="9" spans="1:19" ht="17.25" customHeight="1" outlineLevel="1">
      <c r="A9" s="75"/>
      <c r="B9" s="75"/>
      <c r="C9" s="157" t="s">
        <v>214</v>
      </c>
      <c r="D9" s="75"/>
      <c r="E9" s="8" t="str">
        <f>Currency_Unit</f>
        <v>EUR</v>
      </c>
      <c r="F9" s="161" t="s">
        <v>194</v>
      </c>
      <c r="G9" s="122">
        <v>1.4999999999999999E-2</v>
      </c>
      <c r="H9" s="121">
        <f>12*7000</f>
        <v>84000</v>
      </c>
      <c r="I9" s="59">
        <f t="shared" si="0"/>
        <v>85259.999999999985</v>
      </c>
      <c r="J9" s="59">
        <f t="shared" si="0"/>
        <v>86538.89999999998</v>
      </c>
      <c r="K9" s="75"/>
      <c r="L9" s="75"/>
      <c r="M9" s="75"/>
      <c r="N9" s="75"/>
      <c r="O9" s="75"/>
      <c r="P9" s="75"/>
      <c r="Q9" s="75"/>
      <c r="R9" s="75"/>
      <c r="S9" s="75"/>
    </row>
    <row r="10" spans="1:19" ht="17.25" customHeight="1" outlineLevel="1">
      <c r="A10" s="75"/>
      <c r="B10" s="75"/>
      <c r="C10" s="157" t="s">
        <v>223</v>
      </c>
      <c r="D10" s="75"/>
      <c r="E10" s="8" t="str">
        <f>Currency_Unit</f>
        <v>EUR</v>
      </c>
      <c r="F10" s="161" t="s">
        <v>194</v>
      </c>
      <c r="G10" s="122">
        <v>0</v>
      </c>
      <c r="H10" s="121">
        <f>12*2500</f>
        <v>30000</v>
      </c>
      <c r="I10" s="59">
        <f t="shared" si="0"/>
        <v>30000</v>
      </c>
      <c r="J10" s="59">
        <f t="shared" si="0"/>
        <v>30000</v>
      </c>
      <c r="K10" s="75"/>
      <c r="L10" s="75"/>
      <c r="M10" s="75"/>
      <c r="N10" s="75"/>
      <c r="O10" s="75"/>
      <c r="P10" s="75"/>
      <c r="Q10" s="75"/>
      <c r="R10" s="75"/>
      <c r="S10" s="75"/>
    </row>
    <row r="11" spans="1:19" ht="12.75" customHeight="1" outlineLevel="1">
      <c r="A11" s="75"/>
      <c r="B11" s="75"/>
      <c r="C11" s="133"/>
      <c r="D11" s="75"/>
      <c r="E11" s="135"/>
      <c r="F11" s="135"/>
      <c r="G11" s="135"/>
      <c r="H11" s="135"/>
      <c r="I11" s="135"/>
      <c r="J11" s="135"/>
      <c r="K11" s="75"/>
      <c r="L11" s="75"/>
      <c r="M11" s="75"/>
      <c r="N11" s="75"/>
      <c r="O11" s="75"/>
      <c r="P11" s="75"/>
      <c r="Q11" s="75"/>
      <c r="R11" s="75"/>
      <c r="S11" s="75"/>
    </row>
    <row r="12" spans="1:19" ht="17.25" customHeight="1" outlineLevel="1">
      <c r="A12" s="75"/>
      <c r="B12" s="75"/>
      <c r="C12" s="131" t="s">
        <v>198</v>
      </c>
      <c r="D12" s="75"/>
      <c r="E12" s="135"/>
      <c r="F12" s="75"/>
      <c r="G12" s="75"/>
      <c r="H12" s="75"/>
      <c r="I12" s="75"/>
      <c r="J12" s="134"/>
      <c r="K12" s="75"/>
      <c r="L12" s="75"/>
      <c r="M12" s="75"/>
      <c r="N12" s="75"/>
      <c r="O12" s="75"/>
      <c r="P12" s="75"/>
      <c r="Q12" s="75"/>
      <c r="R12" s="75"/>
      <c r="S12" s="75"/>
    </row>
    <row r="13" spans="1:19" ht="17.25" customHeight="1" outlineLevel="1">
      <c r="A13" s="75"/>
      <c r="B13" s="75"/>
      <c r="C13" s="38" t="s">
        <v>197</v>
      </c>
      <c r="D13" s="75"/>
      <c r="E13" s="8" t="s">
        <v>187</v>
      </c>
      <c r="F13" s="160" t="s">
        <v>97</v>
      </c>
      <c r="G13" s="164">
        <f>VLOOKUP(F13,Formate!$J$69:$K$80,2,FALSE)</f>
        <v>6</v>
      </c>
      <c r="H13" s="134"/>
      <c r="I13" s="75"/>
      <c r="J13" s="134"/>
      <c r="K13" s="75"/>
      <c r="L13" s="75"/>
      <c r="M13" s="75"/>
      <c r="N13" s="75"/>
      <c r="O13" s="75"/>
      <c r="P13" s="75"/>
      <c r="Q13" s="75"/>
      <c r="R13" s="75"/>
      <c r="S13" s="75"/>
    </row>
    <row r="14" spans="1:19" ht="20.25" outlineLevel="1">
      <c r="A14" s="75"/>
      <c r="B14" s="75"/>
      <c r="C14" s="133"/>
      <c r="D14" s="75"/>
      <c r="E14" s="135"/>
      <c r="F14" s="75"/>
      <c r="G14" s="75"/>
      <c r="H14" s="75"/>
      <c r="I14" s="75"/>
      <c r="J14" s="134"/>
      <c r="K14" s="75"/>
      <c r="L14" s="75"/>
      <c r="M14" s="75"/>
      <c r="N14" s="75"/>
      <c r="O14" s="75"/>
      <c r="P14" s="75"/>
      <c r="Q14" s="75"/>
      <c r="R14" s="75"/>
      <c r="S14" s="75"/>
    </row>
    <row r="15" spans="1:19" ht="24" customHeight="1">
      <c r="A15" s="75"/>
      <c r="B15" s="75"/>
      <c r="C15" s="132" t="s">
        <v>155</v>
      </c>
      <c r="D15" s="75"/>
      <c r="E15" s="135"/>
      <c r="F15" s="75"/>
      <c r="G15" s="75"/>
      <c r="H15" s="75"/>
      <c r="I15" s="75"/>
      <c r="J15" s="75"/>
      <c r="K15" s="75"/>
      <c r="L15" s="75"/>
      <c r="M15" s="75"/>
      <c r="N15" s="75"/>
      <c r="O15" s="75"/>
      <c r="P15" s="75"/>
      <c r="Q15" s="75"/>
      <c r="R15" s="75"/>
      <c r="S15" s="75"/>
    </row>
    <row r="16" spans="1:19" ht="19.899999999999999" customHeight="1" outlineLevel="1">
      <c r="A16" s="75"/>
      <c r="B16" s="131" t="s">
        <v>167</v>
      </c>
      <c r="C16" s="131" t="s">
        <v>183</v>
      </c>
      <c r="D16" s="75"/>
      <c r="E16" s="135"/>
      <c r="F16" s="76"/>
      <c r="G16" s="172" t="s">
        <v>201</v>
      </c>
      <c r="H16" s="173"/>
      <c r="I16" s="134"/>
      <c r="J16" s="134"/>
      <c r="K16" s="75"/>
      <c r="L16" s="75"/>
      <c r="M16" s="75"/>
      <c r="N16" s="75"/>
      <c r="O16" s="75"/>
      <c r="P16" s="75"/>
      <c r="Q16" s="75"/>
      <c r="R16" s="75"/>
      <c r="S16" s="75"/>
    </row>
    <row r="17" spans="1:19" ht="18" customHeight="1" outlineLevel="2">
      <c r="A17" s="75"/>
      <c r="B17" s="75"/>
      <c r="C17" s="38" t="s">
        <v>156</v>
      </c>
      <c r="D17" s="75"/>
      <c r="E17" s="8" t="s">
        <v>115</v>
      </c>
      <c r="F17" s="156">
        <v>0.186</v>
      </c>
      <c r="G17" s="138" t="s">
        <v>185</v>
      </c>
      <c r="H17" s="137"/>
      <c r="I17" s="137"/>
      <c r="J17" s="134"/>
      <c r="K17" s="75"/>
      <c r="L17" s="75"/>
      <c r="M17" s="75"/>
      <c r="N17" s="75"/>
      <c r="O17" s="75"/>
      <c r="P17" s="75"/>
      <c r="Q17" s="75"/>
      <c r="R17" s="75"/>
      <c r="S17" s="75"/>
    </row>
    <row r="18" spans="1:19" ht="18" customHeight="1" outlineLevel="2">
      <c r="A18" s="75"/>
      <c r="B18" s="75"/>
      <c r="C18" s="38" t="s">
        <v>157</v>
      </c>
      <c r="D18" s="75"/>
      <c r="E18" s="8" t="s">
        <v>115</v>
      </c>
      <c r="F18" s="156">
        <v>2.4E-2</v>
      </c>
      <c r="G18" s="138" t="s">
        <v>202</v>
      </c>
      <c r="H18" s="137"/>
      <c r="I18" s="137"/>
      <c r="J18" s="134"/>
      <c r="K18" s="75"/>
      <c r="L18" s="75"/>
      <c r="M18" s="75"/>
      <c r="N18" s="75"/>
      <c r="O18" s="75"/>
      <c r="P18" s="75"/>
      <c r="Q18" s="75"/>
      <c r="R18" s="75"/>
      <c r="S18" s="75"/>
    </row>
    <row r="19" spans="1:19" ht="18" customHeight="1" outlineLevel="2">
      <c r="A19" s="75"/>
      <c r="B19" s="75"/>
      <c r="C19" s="38" t="s">
        <v>158</v>
      </c>
      <c r="D19" s="75"/>
      <c r="E19" s="8" t="str">
        <f>Currency_Unit &amp;" pro Monat"</f>
        <v>EUR pro Monat</v>
      </c>
      <c r="F19" s="157">
        <v>6900</v>
      </c>
      <c r="G19" s="138" t="s">
        <v>203</v>
      </c>
      <c r="H19" s="137"/>
      <c r="I19" s="137"/>
      <c r="J19" s="134"/>
      <c r="K19" s="75"/>
      <c r="L19" s="75"/>
      <c r="M19" s="75"/>
      <c r="N19" s="75"/>
      <c r="O19" s="75"/>
      <c r="P19" s="75"/>
      <c r="Q19" s="75"/>
      <c r="R19" s="75"/>
      <c r="S19" s="75"/>
    </row>
    <row r="20" spans="1:19" ht="18" customHeight="1" outlineLevel="2">
      <c r="A20" s="75"/>
      <c r="B20" s="75"/>
      <c r="C20" s="38" t="s">
        <v>159</v>
      </c>
      <c r="D20" s="75"/>
      <c r="E20" s="8" t="s">
        <v>115</v>
      </c>
      <c r="F20" s="156">
        <v>0.14599999999999999</v>
      </c>
      <c r="G20" s="138" t="s">
        <v>185</v>
      </c>
      <c r="H20" s="137"/>
      <c r="I20" s="137"/>
      <c r="J20" s="134"/>
      <c r="K20" s="75"/>
      <c r="L20" s="75"/>
      <c r="M20" s="75"/>
      <c r="N20" s="75"/>
      <c r="O20" s="75"/>
      <c r="P20" s="75"/>
      <c r="Q20" s="75"/>
      <c r="R20" s="75"/>
      <c r="S20" s="75"/>
    </row>
    <row r="21" spans="1:19" ht="18" customHeight="1" outlineLevel="2">
      <c r="A21" s="75"/>
      <c r="B21" s="75"/>
      <c r="C21" s="38" t="s">
        <v>160</v>
      </c>
      <c r="D21" s="75"/>
      <c r="E21" s="8" t="s">
        <v>115</v>
      </c>
      <c r="F21" s="158">
        <v>3.0499999999999999E-2</v>
      </c>
      <c r="G21" s="138" t="s">
        <v>186</v>
      </c>
      <c r="H21" s="137"/>
      <c r="I21" s="137"/>
      <c r="J21" s="134"/>
      <c r="K21" s="75"/>
      <c r="L21" s="75"/>
      <c r="M21" s="75"/>
      <c r="N21" s="75"/>
      <c r="O21" s="75"/>
      <c r="P21" s="75"/>
      <c r="Q21" s="75"/>
      <c r="R21" s="75"/>
      <c r="S21" s="75"/>
    </row>
    <row r="22" spans="1:19" ht="18" customHeight="1" outlineLevel="2">
      <c r="A22" s="75"/>
      <c r="B22" s="75"/>
      <c r="C22" s="38" t="s">
        <v>161</v>
      </c>
      <c r="D22" s="75"/>
      <c r="E22" s="8" t="str">
        <f>Currency_Unit &amp;" pro Monat"</f>
        <v>EUR pro Monat</v>
      </c>
      <c r="F22" s="174">
        <v>4687.5</v>
      </c>
      <c r="G22" s="138" t="s">
        <v>192</v>
      </c>
      <c r="H22" s="137"/>
      <c r="I22" s="137"/>
      <c r="J22" s="134"/>
      <c r="K22" s="75"/>
      <c r="L22" s="75"/>
      <c r="M22" s="75"/>
      <c r="N22" s="75"/>
      <c r="O22" s="75"/>
      <c r="P22" s="75"/>
      <c r="Q22" s="75"/>
      <c r="R22" s="75"/>
      <c r="S22" s="75"/>
    </row>
    <row r="23" spans="1:19" ht="18" customHeight="1" outlineLevel="2">
      <c r="A23" s="75"/>
      <c r="B23" s="75"/>
      <c r="C23" s="76"/>
      <c r="D23" s="75"/>
      <c r="E23" s="135"/>
      <c r="F23" s="76"/>
      <c r="G23" s="134"/>
      <c r="H23" s="134"/>
      <c r="I23" s="136"/>
      <c r="J23" s="134"/>
      <c r="K23" s="75"/>
      <c r="L23" s="75"/>
      <c r="M23" s="75"/>
      <c r="N23" s="75"/>
      <c r="O23" s="75"/>
      <c r="P23" s="75"/>
      <c r="Q23" s="75"/>
      <c r="R23" s="75"/>
      <c r="S23" s="75"/>
    </row>
    <row r="24" spans="1:19" ht="18" customHeight="1" outlineLevel="2">
      <c r="A24" s="75"/>
      <c r="B24" s="75"/>
      <c r="C24" s="38" t="s">
        <v>162</v>
      </c>
      <c r="D24" s="75"/>
      <c r="E24" s="8" t="s">
        <v>115</v>
      </c>
      <c r="F24" s="71">
        <f>(F17+F18)/2</f>
        <v>0.105</v>
      </c>
      <c r="G24" s="134"/>
      <c r="H24" s="134"/>
      <c r="I24" s="134"/>
      <c r="J24" s="136"/>
      <c r="K24" s="75"/>
      <c r="L24" s="75"/>
      <c r="M24" s="75"/>
      <c r="N24" s="75"/>
      <c r="O24" s="75"/>
      <c r="P24" s="75"/>
      <c r="Q24" s="75"/>
      <c r="R24" s="75"/>
      <c r="S24" s="75"/>
    </row>
    <row r="25" spans="1:19" ht="18" customHeight="1" outlineLevel="2">
      <c r="A25" s="75"/>
      <c r="B25" s="75"/>
      <c r="C25" s="38" t="s">
        <v>163</v>
      </c>
      <c r="D25" s="75"/>
      <c r="E25" s="8" t="s">
        <v>115</v>
      </c>
      <c r="F25" s="194">
        <f>(F20+F21+1.1%)/2</f>
        <v>9.375E-2</v>
      </c>
      <c r="G25" s="138" t="s">
        <v>251</v>
      </c>
      <c r="H25" s="134"/>
      <c r="I25" s="136"/>
      <c r="J25" s="134"/>
      <c r="K25" s="75"/>
      <c r="L25" s="75"/>
      <c r="M25" s="75"/>
      <c r="N25" s="75"/>
      <c r="O25" s="75"/>
      <c r="P25" s="75"/>
      <c r="Q25" s="75"/>
      <c r="R25" s="75"/>
      <c r="S25" s="75"/>
    </row>
    <row r="26" spans="1:19" ht="18" customHeight="1" outlineLevel="2">
      <c r="A26" s="75"/>
      <c r="B26" s="75"/>
      <c r="C26" s="38" t="s">
        <v>164</v>
      </c>
      <c r="D26" s="75"/>
      <c r="E26" s="8" t="str">
        <f>Currency_Unit &amp;" pro Monat"</f>
        <v>EUR pro Monat</v>
      </c>
      <c r="F26" s="171">
        <f>F19*F24</f>
        <v>724.5</v>
      </c>
      <c r="G26" s="134"/>
      <c r="H26" s="134"/>
      <c r="I26" s="134"/>
      <c r="J26" s="134"/>
      <c r="K26" s="75"/>
      <c r="L26" s="75"/>
      <c r="M26" s="75"/>
      <c r="N26" s="75"/>
      <c r="O26" s="75"/>
      <c r="P26" s="75"/>
      <c r="Q26" s="75"/>
      <c r="R26" s="75"/>
      <c r="S26" s="75"/>
    </row>
    <row r="27" spans="1:19" ht="18" customHeight="1" outlineLevel="2">
      <c r="A27" s="75"/>
      <c r="B27" s="75"/>
      <c r="C27" s="38" t="s">
        <v>165</v>
      </c>
      <c r="D27" s="75"/>
      <c r="E27" s="8" t="str">
        <f>Currency_Unit &amp;" pro Monat"</f>
        <v>EUR pro Monat</v>
      </c>
      <c r="F27" s="171">
        <f>F22*F25</f>
        <v>439.453125</v>
      </c>
      <c r="G27" s="135"/>
      <c r="H27" s="134"/>
      <c r="I27" s="134"/>
      <c r="J27" s="134"/>
      <c r="K27" s="75"/>
      <c r="L27" s="75"/>
      <c r="M27" s="75"/>
      <c r="N27" s="75"/>
      <c r="O27" s="75"/>
      <c r="P27" s="75"/>
      <c r="Q27" s="75"/>
      <c r="R27" s="75"/>
      <c r="S27" s="75"/>
    </row>
    <row r="28" spans="1:19" ht="15" customHeight="1" outlineLevel="2">
      <c r="A28" s="75"/>
      <c r="B28" s="75"/>
      <c r="C28" s="76"/>
      <c r="D28" s="75"/>
      <c r="E28" s="135"/>
      <c r="F28" s="76"/>
      <c r="G28" s="134"/>
      <c r="H28" s="134"/>
      <c r="I28" s="134"/>
      <c r="J28" s="134"/>
      <c r="K28" s="75"/>
      <c r="L28" s="75"/>
      <c r="M28" s="75"/>
      <c r="N28" s="75"/>
      <c r="O28" s="75"/>
      <c r="P28" s="75"/>
      <c r="Q28" s="75"/>
      <c r="R28" s="75"/>
      <c r="S28" s="75"/>
    </row>
    <row r="29" spans="1:19" ht="17.25" customHeight="1" outlineLevel="1">
      <c r="A29" s="75"/>
      <c r="B29" s="131" t="s">
        <v>168</v>
      </c>
      <c r="C29" s="131" t="s">
        <v>184</v>
      </c>
      <c r="D29" s="75"/>
      <c r="E29" s="135"/>
      <c r="F29" s="76"/>
      <c r="G29" s="134"/>
      <c r="H29" s="134"/>
      <c r="I29" s="134"/>
      <c r="J29" s="134"/>
      <c r="K29" s="75"/>
      <c r="L29" s="75"/>
      <c r="M29" s="75"/>
      <c r="N29" s="75"/>
      <c r="O29" s="75"/>
      <c r="P29" s="75"/>
      <c r="Q29" s="75"/>
      <c r="R29" s="75"/>
      <c r="S29" s="75"/>
    </row>
    <row r="30" spans="1:19" ht="18" customHeight="1" outlineLevel="2">
      <c r="A30" s="75"/>
      <c r="B30" s="75"/>
      <c r="C30" s="38" t="s">
        <v>174</v>
      </c>
      <c r="D30" s="75"/>
      <c r="E30" s="8" t="s">
        <v>175</v>
      </c>
      <c r="F30" s="156">
        <v>0.3</v>
      </c>
      <c r="G30" s="135"/>
      <c r="H30" s="134"/>
      <c r="I30" s="134"/>
      <c r="J30" s="134"/>
      <c r="K30" s="75"/>
      <c r="L30" s="75"/>
      <c r="M30" s="75"/>
      <c r="N30" s="75"/>
      <c r="O30" s="75"/>
      <c r="P30" s="75"/>
      <c r="Q30" s="75"/>
      <c r="R30" s="75"/>
      <c r="S30" s="75"/>
    </row>
    <row r="31" spans="1:19" ht="16.5" customHeight="1" outlineLevel="2">
      <c r="A31" s="75"/>
      <c r="B31" s="75"/>
      <c r="C31" s="76"/>
      <c r="D31" s="75"/>
      <c r="E31" s="75"/>
      <c r="F31" s="75"/>
      <c r="G31" s="75"/>
      <c r="H31" s="75"/>
      <c r="I31" s="76"/>
      <c r="J31" s="76"/>
      <c r="K31" s="75"/>
      <c r="L31" s="75"/>
      <c r="M31" s="75"/>
      <c r="N31" s="75"/>
      <c r="O31" s="75"/>
      <c r="P31" s="75"/>
      <c r="Q31" s="75"/>
      <c r="R31" s="75"/>
      <c r="S31" s="75"/>
    </row>
    <row r="32" spans="1:19" outlineLevel="1">
      <c r="A32" s="75"/>
      <c r="B32" s="75"/>
      <c r="C32" s="75"/>
      <c r="D32" s="75"/>
      <c r="E32" s="75"/>
      <c r="F32" s="75"/>
      <c r="G32" s="75"/>
      <c r="H32" s="75"/>
      <c r="I32" s="75"/>
      <c r="J32" s="75"/>
      <c r="K32" s="75"/>
      <c r="L32" s="75"/>
      <c r="M32" s="75"/>
      <c r="N32" s="75"/>
      <c r="O32" s="75"/>
      <c r="P32" s="75"/>
      <c r="Q32" s="75"/>
      <c r="R32" s="75"/>
      <c r="S32" s="75"/>
    </row>
    <row r="33" spans="3:8" s="75" customFormat="1" ht="24" customHeight="1">
      <c r="C33" s="132" t="s">
        <v>221</v>
      </c>
    </row>
    <row r="34" spans="3:8" s="75" customFormat="1" ht="18" customHeight="1" outlineLevel="1">
      <c r="C34" s="38" t="s">
        <v>217</v>
      </c>
      <c r="E34" s="8" t="s">
        <v>216</v>
      </c>
      <c r="F34" s="161">
        <v>1</v>
      </c>
    </row>
    <row r="35" spans="3:8" s="75" customFormat="1" ht="18" customHeight="1" outlineLevel="1">
      <c r="C35" s="38" t="s">
        <v>218</v>
      </c>
      <c r="E35" s="8" t="s">
        <v>123</v>
      </c>
      <c r="F35" s="183">
        <v>43922</v>
      </c>
      <c r="H35" s="203" t="s">
        <v>243</v>
      </c>
    </row>
    <row r="36" spans="3:8" s="75" customFormat="1" ht="18" customHeight="1" outlineLevel="1">
      <c r="C36" s="38" t="s">
        <v>219</v>
      </c>
      <c r="E36" s="8" t="s">
        <v>91</v>
      </c>
      <c r="F36" s="184">
        <v>6</v>
      </c>
      <c r="H36" s="75" t="s">
        <v>258</v>
      </c>
    </row>
    <row r="37" spans="3:8" s="75" customFormat="1" ht="18" customHeight="1" outlineLevel="1">
      <c r="C37" s="38" t="s">
        <v>252</v>
      </c>
      <c r="E37" s="8" t="s">
        <v>115</v>
      </c>
      <c r="F37" s="199">
        <v>0.5</v>
      </c>
      <c r="H37" s="75" t="s">
        <v>249</v>
      </c>
    </row>
    <row r="38" spans="3:8" s="75" customFormat="1" ht="18" customHeight="1" outlineLevel="1">
      <c r="C38" s="38" t="s">
        <v>237</v>
      </c>
      <c r="E38" s="8" t="s">
        <v>216</v>
      </c>
      <c r="F38" s="190">
        <v>1</v>
      </c>
      <c r="H38" s="75" t="s">
        <v>257</v>
      </c>
    </row>
    <row r="39" spans="3:8" s="75" customFormat="1" ht="18" customHeight="1" outlineLevel="1">
      <c r="D39" s="135"/>
    </row>
    <row r="40" spans="3:8" s="75" customFormat="1" ht="18" customHeight="1" outlineLevel="1"/>
    <row r="41" spans="3:8" s="75" customFormat="1" ht="18" customHeight="1"/>
    <row r="42" spans="3:8" s="75" customFormat="1" ht="18" customHeight="1"/>
    <row r="43" spans="3:8" s="75" customFormat="1" ht="18" customHeight="1"/>
    <row r="44" spans="3:8" s="75" customFormat="1" ht="18" customHeight="1"/>
    <row r="45" spans="3:8" s="75" customFormat="1" ht="18" customHeight="1"/>
    <row r="46" spans="3:8" s="75" customFormat="1" ht="18" customHeight="1"/>
    <row r="47" spans="3:8" s="75" customFormat="1" ht="18" customHeight="1"/>
    <row r="48" spans="3:8" s="75" customFormat="1" ht="18" customHeight="1"/>
    <row r="49" s="75" customFormat="1" ht="18" customHeight="1"/>
    <row r="50" s="75" customFormat="1" ht="18" customHeight="1"/>
    <row r="51" s="75" customFormat="1" ht="18" customHeight="1"/>
    <row r="52" s="75" customFormat="1" ht="18" customHeight="1"/>
    <row r="53" s="75" customFormat="1" ht="18" customHeight="1"/>
    <row r="54" s="75" customFormat="1" ht="18" customHeight="1"/>
    <row r="55" s="75" customFormat="1" ht="18" customHeight="1"/>
    <row r="56" s="75" customFormat="1" ht="18" customHeight="1"/>
    <row r="57" s="75" customFormat="1" ht="18" customHeight="1"/>
    <row r="58" s="75" customFormat="1" ht="18" customHeight="1"/>
    <row r="59" s="75" customFormat="1" ht="18" customHeight="1"/>
    <row r="60" s="75" customFormat="1" ht="18" customHeight="1"/>
    <row r="61" s="75" customFormat="1" ht="18" customHeight="1"/>
    <row r="62" s="75" customFormat="1" ht="18" customHeight="1"/>
    <row r="63" s="75" customFormat="1" ht="18" customHeight="1"/>
    <row r="64" s="75" customFormat="1" ht="18" customHeight="1"/>
    <row r="65" s="75" customFormat="1" ht="18" customHeight="1"/>
    <row r="66" s="75" customFormat="1" ht="18" customHeight="1"/>
    <row r="67" s="75" customFormat="1" ht="18" customHeight="1"/>
    <row r="68" s="75" customFormat="1" ht="18" customHeight="1"/>
    <row r="69" s="75" customFormat="1" ht="18" customHeight="1"/>
    <row r="70" s="75" customFormat="1" ht="18" customHeight="1"/>
    <row r="71" s="75" customFormat="1" ht="18" customHeight="1"/>
    <row r="72" s="75" customFormat="1" ht="18" customHeight="1"/>
    <row r="73" s="75" customFormat="1" ht="18" customHeight="1"/>
    <row r="74" s="75" customFormat="1" ht="18" customHeight="1"/>
    <row r="75" s="75" customFormat="1" ht="18" customHeight="1"/>
    <row r="76" s="75" customFormat="1" ht="18" customHeight="1"/>
    <row r="77" s="75" customFormat="1" ht="18" customHeight="1"/>
    <row r="78" s="75" customFormat="1" ht="18" customHeight="1"/>
    <row r="79" s="75" customFormat="1" ht="18" customHeight="1"/>
    <row r="80" s="75" customFormat="1" ht="18" customHeight="1"/>
    <row r="81" s="75" customFormat="1" ht="18" customHeight="1"/>
    <row r="82" s="75" customFormat="1" ht="18" customHeight="1"/>
    <row r="83" s="75" customFormat="1" ht="18" customHeight="1"/>
    <row r="84" s="75" customFormat="1" ht="18" customHeight="1"/>
    <row r="85" s="75" customFormat="1" ht="18" customHeight="1"/>
    <row r="86" s="75" customFormat="1" ht="18" customHeight="1"/>
    <row r="87" s="75" customFormat="1" ht="18" customHeight="1"/>
    <row r="88" s="75" customFormat="1" ht="18" customHeight="1"/>
    <row r="89" s="75" customFormat="1" ht="18" customHeight="1"/>
  </sheetData>
  <sortState xmlns:xlrd2="http://schemas.microsoft.com/office/spreadsheetml/2017/richdata2" ref="C18:D18">
    <sortCondition sortBy="fontColor" ref="D19" dxfId="196"/>
  </sortState>
  <conditionalFormatting sqref="F35:F37">
    <cfRule type="expression" dxfId="195" priority="2" stopIfTrue="1">
      <formula>KA_On=0</formula>
    </cfRule>
  </conditionalFormatting>
  <conditionalFormatting sqref="F38">
    <cfRule type="expression" dxfId="194" priority="1" stopIfTrue="1">
      <formula>KA_On=0</formula>
    </cfRule>
  </conditionalFormatting>
  <dataValidations count="5">
    <dataValidation type="list" allowBlank="1" showInputMessage="1" showErrorMessage="1" sqref="F13" xr:uid="{00000000-0002-0000-0200-000000000000}">
      <formula1>Monate</formula1>
    </dataValidation>
    <dataValidation type="decimal" allowBlank="1" showInputMessage="1" showErrorMessage="1" errorTitle="Fehler" error="Nur Werte zw. 0 und 100% zulässig!" sqref="F37" xr:uid="{00000000-0002-0000-0300-000004000000}">
      <formula1>0</formula1>
      <formula2>1</formula2>
    </dataValidation>
    <dataValidation type="whole" allowBlank="1" showErrorMessage="1" errorTitle="Fehler" error="Dauer 1 Monat bis maximal 12 Monate!" sqref="F36" xr:uid="{00000000-0002-0000-0300-000003000000}">
      <formula1>1</formula1>
      <formula2>12</formula2>
    </dataValidation>
    <dataValidation type="list" allowBlank="1" showInputMessage="1" showErrorMessage="1" errorTitle="Fehler" error="Bitte Startdatum per Dropdown auswählen!" sqref="F35" xr:uid="{00000000-0002-0000-0300-000002000000}">
      <formula1>$J$3:$AG$3</formula1>
    </dataValidation>
    <dataValidation type="list" allowBlank="1" showInputMessage="1" showErrorMessage="1" sqref="F34 F38" xr:uid="{00000000-0002-0000-0300-000001000000}">
      <formula1>"1,0"</formula1>
    </dataValidation>
  </dataValidations>
  <printOptions horizontalCentered="1"/>
  <pageMargins left="0.59055118110236227" right="0.59055118110236227" top="0.59055118110236227" bottom="0.59055118110236227" header="0.31496062992125984" footer="0.31496062992125984"/>
  <pageSetup paperSize="9" scale="50" fitToHeight="6" orientation="landscape" r:id="rId1"/>
  <headerFooter>
    <oddFooter>&amp;LEine Vorlage von www.financial-modelling-videos.de&amp;C&amp;A&amp;RSeite &amp;P von &amp;N</oddFooter>
  </headerFooter>
  <legacyDrawing r:id="rId2"/>
  <legacyDrawingHF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Formate!$J$95:$J$97</xm:f>
          </x14:formula1>
          <xm:sqref>F7:F10</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MLS_Fimovi_Personal">
    <tabColor rgb="FFFFFF00"/>
  </sheetPr>
  <dimension ref="A1:AK148"/>
  <sheetViews>
    <sheetView showGridLines="0" zoomScale="130" zoomScaleNormal="130" workbookViewId="0">
      <pane ySplit="6" topLeftCell="A7" activePane="bottomLeft" state="frozenSplit"/>
      <selection pane="bottomLeft" activeCell="A7" sqref="A7"/>
    </sheetView>
  </sheetViews>
  <sheetFormatPr baseColWidth="10" defaultColWidth="0" defaultRowHeight="12.75" outlineLevelRow="1"/>
  <cols>
    <col min="1" max="1" width="5.42578125" customWidth="1"/>
    <col min="2" max="2" width="4.140625" customWidth="1"/>
    <col min="3" max="3" width="41" customWidth="1"/>
    <col min="4" max="5" width="12.5703125" customWidth="1"/>
    <col min="6" max="6" width="11.5703125" customWidth="1"/>
    <col min="7" max="7" width="7.85546875" customWidth="1"/>
    <col min="8" max="8" width="9" customWidth="1"/>
    <col min="9" max="36" width="11.42578125" customWidth="1"/>
    <col min="37" max="16384" width="11.42578125" hidden="1"/>
  </cols>
  <sheetData>
    <row r="1" spans="1:37" ht="25.5" customHeight="1">
      <c r="A1" s="39" t="s">
        <v>151</v>
      </c>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row>
    <row r="2" spans="1:37" ht="15">
      <c r="A2" s="73"/>
      <c r="B2" s="73"/>
      <c r="C2" s="123"/>
      <c r="D2" s="123"/>
      <c r="E2" s="176"/>
      <c r="F2" s="73"/>
      <c r="G2" s="73"/>
      <c r="H2" s="119"/>
      <c r="I2" s="119"/>
      <c r="J2" s="119"/>
      <c r="K2" s="119"/>
      <c r="L2" s="119"/>
      <c r="M2" s="119"/>
      <c r="N2" s="119"/>
      <c r="O2" s="119"/>
      <c r="P2" s="119"/>
      <c r="Q2" s="119"/>
      <c r="R2" s="119"/>
      <c r="S2" s="119"/>
      <c r="T2" s="119"/>
      <c r="U2" s="119"/>
      <c r="V2" s="119"/>
      <c r="W2" s="119"/>
      <c r="X2" s="119"/>
      <c r="Y2" s="119"/>
      <c r="Z2" s="119"/>
      <c r="AA2" s="119"/>
      <c r="AB2" s="119"/>
      <c r="AC2" s="119"/>
      <c r="AD2" s="119"/>
      <c r="AE2" s="119"/>
      <c r="AF2" s="119"/>
      <c r="AG2" s="119"/>
      <c r="AH2" s="119"/>
      <c r="AI2" s="119"/>
      <c r="AJ2" s="119"/>
      <c r="AK2" s="119"/>
    </row>
    <row r="3" spans="1:37" ht="15" customHeight="1">
      <c r="A3" s="73"/>
      <c r="B3" s="127"/>
      <c r="C3" s="140" t="s">
        <v>105</v>
      </c>
      <c r="D3" s="128"/>
      <c r="E3" s="128"/>
      <c r="F3" s="128"/>
      <c r="G3" s="127"/>
      <c r="H3" s="73"/>
      <c r="I3" s="73"/>
      <c r="J3" s="169">
        <v>43831</v>
      </c>
      <c r="K3" s="169">
        <v>43862</v>
      </c>
      <c r="L3" s="169">
        <v>43891</v>
      </c>
      <c r="M3" s="169">
        <v>43922</v>
      </c>
      <c r="N3" s="169">
        <v>43952</v>
      </c>
      <c r="O3" s="169">
        <v>43983</v>
      </c>
      <c r="P3" s="169">
        <v>44013</v>
      </c>
      <c r="Q3" s="169">
        <v>44044</v>
      </c>
      <c r="R3" s="169">
        <v>44075</v>
      </c>
      <c r="S3" s="169">
        <v>44105</v>
      </c>
      <c r="T3" s="169">
        <v>44136</v>
      </c>
      <c r="U3" s="169">
        <v>44166</v>
      </c>
      <c r="V3" s="169">
        <v>44197</v>
      </c>
      <c r="W3" s="169">
        <v>44228</v>
      </c>
      <c r="X3" s="169">
        <v>44256</v>
      </c>
      <c r="Y3" s="169">
        <v>44287</v>
      </c>
      <c r="Z3" s="169">
        <v>44317</v>
      </c>
      <c r="AA3" s="169">
        <v>44348</v>
      </c>
      <c r="AB3" s="169">
        <v>44378</v>
      </c>
      <c r="AC3" s="169">
        <v>44409</v>
      </c>
      <c r="AD3" s="169">
        <v>44440</v>
      </c>
      <c r="AE3" s="169">
        <v>44470</v>
      </c>
      <c r="AF3" s="169">
        <v>44501</v>
      </c>
      <c r="AG3" s="169">
        <v>44531</v>
      </c>
      <c r="AH3" s="119"/>
      <c r="AI3" s="119"/>
      <c r="AJ3" s="119"/>
      <c r="AK3" s="119"/>
    </row>
    <row r="4" spans="1:37" ht="15" customHeight="1">
      <c r="A4" s="73"/>
      <c r="B4" s="73"/>
      <c r="C4" s="140" t="s">
        <v>106</v>
      </c>
      <c r="D4" s="55" t="s">
        <v>107</v>
      </c>
      <c r="E4" s="11" t="s">
        <v>108</v>
      </c>
      <c r="F4" s="128"/>
      <c r="G4" s="127"/>
      <c r="H4" s="73"/>
      <c r="I4" s="57">
        <v>43830</v>
      </c>
      <c r="J4" s="170">
        <v>43861</v>
      </c>
      <c r="K4" s="170">
        <v>43890</v>
      </c>
      <c r="L4" s="170">
        <v>43921</v>
      </c>
      <c r="M4" s="170">
        <v>43951</v>
      </c>
      <c r="N4" s="170">
        <v>43982</v>
      </c>
      <c r="O4" s="170">
        <v>44012</v>
      </c>
      <c r="P4" s="170">
        <v>44043</v>
      </c>
      <c r="Q4" s="170">
        <v>44074</v>
      </c>
      <c r="R4" s="170">
        <v>44104</v>
      </c>
      <c r="S4" s="170">
        <v>44135</v>
      </c>
      <c r="T4" s="170">
        <v>44165</v>
      </c>
      <c r="U4" s="170">
        <v>44196</v>
      </c>
      <c r="V4" s="170">
        <v>44227</v>
      </c>
      <c r="W4" s="170">
        <v>44255</v>
      </c>
      <c r="X4" s="170">
        <v>44286</v>
      </c>
      <c r="Y4" s="170">
        <v>44316</v>
      </c>
      <c r="Z4" s="170">
        <v>44347</v>
      </c>
      <c r="AA4" s="170">
        <v>44377</v>
      </c>
      <c r="AB4" s="170">
        <v>44408</v>
      </c>
      <c r="AC4" s="170">
        <v>44439</v>
      </c>
      <c r="AD4" s="170">
        <v>44469</v>
      </c>
      <c r="AE4" s="170">
        <v>44500</v>
      </c>
      <c r="AF4" s="170">
        <v>44530</v>
      </c>
      <c r="AG4" s="170">
        <v>44561</v>
      </c>
      <c r="AH4" s="119"/>
      <c r="AI4" s="119"/>
      <c r="AJ4" s="119"/>
      <c r="AK4" s="119"/>
    </row>
    <row r="5" spans="1:37" ht="17.25" customHeight="1">
      <c r="A5" s="73"/>
      <c r="B5" s="73"/>
      <c r="C5" s="73" t="s">
        <v>150</v>
      </c>
      <c r="D5" s="152">
        <v>43831</v>
      </c>
      <c r="E5" s="152">
        <v>44561</v>
      </c>
      <c r="F5" s="128"/>
      <c r="G5" s="127"/>
      <c r="H5" s="73"/>
      <c r="I5" s="58">
        <v>60</v>
      </c>
      <c r="J5" s="153">
        <v>1</v>
      </c>
      <c r="K5" s="153">
        <v>1</v>
      </c>
      <c r="L5" s="153">
        <v>1</v>
      </c>
      <c r="M5" s="153">
        <v>1</v>
      </c>
      <c r="N5" s="153">
        <v>1</v>
      </c>
      <c r="O5" s="153">
        <v>1</v>
      </c>
      <c r="P5" s="153">
        <v>1</v>
      </c>
      <c r="Q5" s="153">
        <v>1</v>
      </c>
      <c r="R5" s="153">
        <v>1</v>
      </c>
      <c r="S5" s="153">
        <v>1</v>
      </c>
      <c r="T5" s="153">
        <v>1</v>
      </c>
      <c r="U5" s="153">
        <v>1</v>
      </c>
      <c r="V5" s="153">
        <v>1</v>
      </c>
      <c r="W5" s="153">
        <v>1</v>
      </c>
      <c r="X5" s="153">
        <v>1</v>
      </c>
      <c r="Y5" s="153">
        <v>1</v>
      </c>
      <c r="Z5" s="153">
        <v>1</v>
      </c>
      <c r="AA5" s="153">
        <v>1</v>
      </c>
      <c r="AB5" s="153">
        <v>1</v>
      </c>
      <c r="AC5" s="153">
        <v>1</v>
      </c>
      <c r="AD5" s="153">
        <v>1</v>
      </c>
      <c r="AE5" s="153">
        <v>1</v>
      </c>
      <c r="AF5" s="153">
        <v>1</v>
      </c>
      <c r="AG5" s="153">
        <v>1</v>
      </c>
      <c r="AH5" s="119"/>
      <c r="AI5" s="119"/>
      <c r="AJ5" s="119"/>
      <c r="AK5" s="119"/>
    </row>
    <row r="6" spans="1:37" ht="17.25" customHeight="1">
      <c r="A6" s="73"/>
      <c r="B6" s="119"/>
      <c r="C6" s="119" t="s">
        <v>220</v>
      </c>
      <c r="D6" s="152">
        <f>Annahmen!F35</f>
        <v>43922</v>
      </c>
      <c r="E6" s="152">
        <f>EOMONTH(D6,Annahmen!F36-1)</f>
        <v>44104</v>
      </c>
      <c r="F6" s="119"/>
      <c r="G6" s="119"/>
      <c r="H6" s="119"/>
      <c r="I6" s="60">
        <f>SUM(J6:AG6)</f>
        <v>6</v>
      </c>
      <c r="J6" s="185">
        <f t="shared" ref="J6:AG6" si="0">IF(AND(J$3&gt;=$D6,J$4&lt;=$E6),1,0)*KA_On</f>
        <v>0</v>
      </c>
      <c r="K6" s="185">
        <f t="shared" si="0"/>
        <v>0</v>
      </c>
      <c r="L6" s="185">
        <f t="shared" si="0"/>
        <v>0</v>
      </c>
      <c r="M6" s="185">
        <f t="shared" si="0"/>
        <v>1</v>
      </c>
      <c r="N6" s="185">
        <f t="shared" si="0"/>
        <v>1</v>
      </c>
      <c r="O6" s="185">
        <f t="shared" si="0"/>
        <v>1</v>
      </c>
      <c r="P6" s="185">
        <f t="shared" si="0"/>
        <v>1</v>
      </c>
      <c r="Q6" s="185">
        <f t="shared" si="0"/>
        <v>1</v>
      </c>
      <c r="R6" s="185">
        <f t="shared" si="0"/>
        <v>1</v>
      </c>
      <c r="S6" s="185">
        <f t="shared" si="0"/>
        <v>0</v>
      </c>
      <c r="T6" s="185">
        <f t="shared" si="0"/>
        <v>0</v>
      </c>
      <c r="U6" s="185">
        <f t="shared" si="0"/>
        <v>0</v>
      </c>
      <c r="V6" s="185">
        <f t="shared" si="0"/>
        <v>0</v>
      </c>
      <c r="W6" s="185">
        <f t="shared" si="0"/>
        <v>0</v>
      </c>
      <c r="X6" s="185">
        <f t="shared" si="0"/>
        <v>0</v>
      </c>
      <c r="Y6" s="185">
        <f t="shared" si="0"/>
        <v>0</v>
      </c>
      <c r="Z6" s="185">
        <f t="shared" si="0"/>
        <v>0</v>
      </c>
      <c r="AA6" s="185">
        <f t="shared" si="0"/>
        <v>0</v>
      </c>
      <c r="AB6" s="185">
        <f t="shared" si="0"/>
        <v>0</v>
      </c>
      <c r="AC6" s="185">
        <f t="shared" si="0"/>
        <v>0</v>
      </c>
      <c r="AD6" s="185">
        <f t="shared" si="0"/>
        <v>0</v>
      </c>
      <c r="AE6" s="185">
        <f t="shared" si="0"/>
        <v>0</v>
      </c>
      <c r="AF6" s="185">
        <f t="shared" si="0"/>
        <v>0</v>
      </c>
      <c r="AG6" s="185">
        <f t="shared" si="0"/>
        <v>0</v>
      </c>
      <c r="AH6" s="119"/>
      <c r="AI6" s="119"/>
      <c r="AJ6" s="119"/>
      <c r="AK6" s="119"/>
    </row>
    <row r="7" spans="1:37" ht="17.25" customHeight="1">
      <c r="A7" s="119"/>
      <c r="B7" s="119"/>
      <c r="C7" s="119" t="s">
        <v>109</v>
      </c>
      <c r="D7" s="124" t="s">
        <v>110</v>
      </c>
      <c r="E7" s="119"/>
      <c r="F7" s="119"/>
      <c r="G7" s="119"/>
      <c r="H7" s="119"/>
      <c r="I7" s="119"/>
      <c r="J7" s="119">
        <v>2020</v>
      </c>
      <c r="K7" s="119">
        <v>2020</v>
      </c>
      <c r="L7" s="119">
        <v>2020</v>
      </c>
      <c r="M7" s="119">
        <v>2020</v>
      </c>
      <c r="N7" s="119">
        <v>2020</v>
      </c>
      <c r="O7" s="119">
        <v>2020</v>
      </c>
      <c r="P7" s="119">
        <v>2020</v>
      </c>
      <c r="Q7" s="119">
        <v>2020</v>
      </c>
      <c r="R7" s="119">
        <v>2020</v>
      </c>
      <c r="S7" s="119">
        <v>2020</v>
      </c>
      <c r="T7" s="119">
        <v>2020</v>
      </c>
      <c r="U7" s="119">
        <v>2020</v>
      </c>
      <c r="V7" s="119">
        <v>2021</v>
      </c>
      <c r="W7" s="119">
        <v>2021</v>
      </c>
      <c r="X7" s="119">
        <v>2021</v>
      </c>
      <c r="Y7" s="119">
        <v>2021</v>
      </c>
      <c r="Z7" s="119">
        <v>2021</v>
      </c>
      <c r="AA7" s="119">
        <v>2021</v>
      </c>
      <c r="AB7" s="119">
        <v>2021</v>
      </c>
      <c r="AC7" s="119">
        <v>2021</v>
      </c>
      <c r="AD7" s="119">
        <v>2021</v>
      </c>
      <c r="AE7" s="119">
        <v>2021</v>
      </c>
      <c r="AF7" s="119">
        <v>2021</v>
      </c>
      <c r="AG7" s="119">
        <v>2021</v>
      </c>
      <c r="AH7" s="119"/>
      <c r="AI7" s="119"/>
      <c r="AJ7" s="119"/>
      <c r="AK7" s="119"/>
    </row>
    <row r="8" spans="1:37" ht="17.25" customHeight="1">
      <c r="A8" s="119"/>
      <c r="B8" s="119"/>
      <c r="C8" s="119" t="s">
        <v>169</v>
      </c>
      <c r="D8" s="124" t="s">
        <v>111</v>
      </c>
      <c r="E8" s="119"/>
      <c r="F8" s="119"/>
      <c r="G8" s="119"/>
      <c r="H8" s="119"/>
      <c r="I8" s="119"/>
      <c r="J8" s="126">
        <v>1</v>
      </c>
      <c r="K8" s="126">
        <v>2</v>
      </c>
      <c r="L8" s="126">
        <v>3</v>
      </c>
      <c r="M8" s="126">
        <v>4</v>
      </c>
      <c r="N8" s="126">
        <v>5</v>
      </c>
      <c r="O8" s="126">
        <v>6</v>
      </c>
      <c r="P8" s="126">
        <v>7</v>
      </c>
      <c r="Q8" s="126">
        <v>8</v>
      </c>
      <c r="R8" s="126">
        <v>9</v>
      </c>
      <c r="S8" s="126">
        <v>10</v>
      </c>
      <c r="T8" s="126">
        <v>11</v>
      </c>
      <c r="U8" s="126">
        <v>12</v>
      </c>
      <c r="V8" s="126">
        <v>13</v>
      </c>
      <c r="W8" s="126">
        <v>14</v>
      </c>
      <c r="X8" s="126">
        <v>15</v>
      </c>
      <c r="Y8" s="126">
        <v>16</v>
      </c>
      <c r="Z8" s="126">
        <v>17</v>
      </c>
      <c r="AA8" s="126">
        <v>18</v>
      </c>
      <c r="AB8" s="126">
        <v>19</v>
      </c>
      <c r="AC8" s="126">
        <v>20</v>
      </c>
      <c r="AD8" s="126">
        <v>21</v>
      </c>
      <c r="AE8" s="126">
        <v>22</v>
      </c>
      <c r="AF8" s="126">
        <v>23</v>
      </c>
      <c r="AG8" s="126">
        <v>24</v>
      </c>
      <c r="AH8" s="119"/>
      <c r="AI8" s="119"/>
      <c r="AJ8" s="119"/>
      <c r="AK8" s="119"/>
    </row>
    <row r="9" spans="1:37" ht="17.25" customHeight="1">
      <c r="A9" s="119"/>
      <c r="B9" s="119"/>
      <c r="C9" s="119"/>
      <c r="D9" s="124"/>
      <c r="E9" s="119"/>
      <c r="F9" s="119"/>
      <c r="G9" s="119"/>
      <c r="H9" s="119"/>
      <c r="I9" s="119"/>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19"/>
      <c r="AI9" s="119"/>
      <c r="AJ9" s="119"/>
      <c r="AK9" s="119"/>
    </row>
    <row r="10" spans="1:37" ht="25.5" customHeight="1" thickBot="1">
      <c r="A10" s="139"/>
      <c r="B10" s="139"/>
      <c r="C10" s="139" t="s">
        <v>166</v>
      </c>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19"/>
      <c r="AI10" s="119"/>
      <c r="AJ10" s="119"/>
      <c r="AK10" s="119"/>
    </row>
    <row r="11" spans="1:37" ht="18.75" customHeight="1" outlineLevel="1">
      <c r="A11" s="73"/>
      <c r="B11" s="166" t="str">
        <f>IF(Annahmen!B6="","",Annahmen!B6)</f>
        <v>1.</v>
      </c>
      <c r="C11" s="142" t="str">
        <f>IF(Annahmen!C6="","","Bereich: " &amp;Annahmen!C6)</f>
        <v>Bereich: Produktion</v>
      </c>
      <c r="D11" s="124"/>
      <c r="E11" s="11" t="s">
        <v>123</v>
      </c>
      <c r="F11" s="114" t="s">
        <v>191</v>
      </c>
      <c r="G11" s="111"/>
      <c r="H11" s="73"/>
      <c r="I11" s="73"/>
      <c r="J11" s="73"/>
      <c r="K11" s="73"/>
      <c r="L11" s="73"/>
      <c r="M11" s="73"/>
      <c r="N11" s="73"/>
      <c r="O11" s="73"/>
      <c r="P11" s="73"/>
      <c r="Q11" s="73"/>
      <c r="R11" s="73"/>
      <c r="S11" s="73"/>
      <c r="T11" s="73"/>
      <c r="U11" s="73"/>
      <c r="V11" s="73"/>
      <c r="W11" s="73"/>
      <c r="X11" s="73"/>
      <c r="Y11" s="73"/>
      <c r="Z11" s="73"/>
      <c r="AA11" s="73"/>
      <c r="AB11" s="73"/>
      <c r="AC11" s="73"/>
      <c r="AD11" s="73"/>
      <c r="AE11" s="73"/>
      <c r="AF11" s="73"/>
      <c r="AG11" s="73"/>
      <c r="AH11" s="119"/>
      <c r="AI11" s="119"/>
      <c r="AJ11" s="119"/>
      <c r="AK11" s="119"/>
    </row>
    <row r="12" spans="1:37" ht="18.75" customHeight="1" outlineLevel="1">
      <c r="A12" s="73"/>
      <c r="B12" s="73"/>
      <c r="C12" s="38" t="str">
        <f>IF(Annahmen!C7="","",Annahmen!C7)</f>
        <v>Max Mustermann</v>
      </c>
      <c r="D12" s="61" t="s">
        <v>111</v>
      </c>
      <c r="E12" s="159">
        <v>1</v>
      </c>
      <c r="F12" s="112" t="str">
        <f>IF(E12=1,"  Detailiert",IF(E12=2,"  Pauschaliert","  Keine"))</f>
        <v xml:space="preserve">  Detailiert</v>
      </c>
      <c r="G12" s="113"/>
      <c r="H12" s="73"/>
      <c r="I12" s="73"/>
      <c r="J12" s="121">
        <v>1</v>
      </c>
      <c r="K12" s="121">
        <v>1</v>
      </c>
      <c r="L12" s="121">
        <v>1</v>
      </c>
      <c r="M12" s="121">
        <v>1</v>
      </c>
      <c r="N12" s="121">
        <v>1</v>
      </c>
      <c r="O12" s="121">
        <v>1</v>
      </c>
      <c r="P12" s="121">
        <v>1</v>
      </c>
      <c r="Q12" s="121">
        <v>1</v>
      </c>
      <c r="R12" s="121">
        <v>1</v>
      </c>
      <c r="S12" s="121">
        <v>1</v>
      </c>
      <c r="T12" s="121">
        <v>1</v>
      </c>
      <c r="U12" s="121">
        <v>1</v>
      </c>
      <c r="V12" s="121">
        <v>1</v>
      </c>
      <c r="W12" s="121">
        <v>1</v>
      </c>
      <c r="X12" s="121">
        <v>1</v>
      </c>
      <c r="Y12" s="121">
        <v>1</v>
      </c>
      <c r="Z12" s="121">
        <v>1</v>
      </c>
      <c r="AA12" s="121">
        <v>1</v>
      </c>
      <c r="AB12" s="121">
        <v>1</v>
      </c>
      <c r="AC12" s="121">
        <v>1</v>
      </c>
      <c r="AD12" s="121">
        <v>1</v>
      </c>
      <c r="AE12" s="121">
        <v>1</v>
      </c>
      <c r="AF12" s="121">
        <v>1</v>
      </c>
      <c r="AG12" s="121">
        <v>1</v>
      </c>
      <c r="AH12" s="119"/>
      <c r="AI12" s="119"/>
      <c r="AJ12" s="119"/>
      <c r="AK12" s="119"/>
    </row>
    <row r="13" spans="1:37" ht="18.75" customHeight="1" outlineLevel="1">
      <c r="A13" s="73"/>
      <c r="B13" s="73"/>
      <c r="C13" s="38" t="str">
        <f>IF(Annahmen!C8="","",Annahmen!C8)</f>
        <v>Erna Packmeister</v>
      </c>
      <c r="D13" s="61" t="s">
        <v>111</v>
      </c>
      <c r="E13" s="159">
        <v>1</v>
      </c>
      <c r="F13" s="112" t="str">
        <f>IF(E13=1,"  Detailiert",IF(E13=2,"  Pauschaliert","  Keine"))</f>
        <v xml:space="preserve">  Detailiert</v>
      </c>
      <c r="G13" s="113"/>
      <c r="H13" s="73"/>
      <c r="I13" s="73"/>
      <c r="J13" s="121">
        <v>1</v>
      </c>
      <c r="K13" s="121">
        <v>1</v>
      </c>
      <c r="L13" s="121">
        <v>1</v>
      </c>
      <c r="M13" s="121">
        <v>1</v>
      </c>
      <c r="N13" s="121">
        <v>1</v>
      </c>
      <c r="O13" s="121">
        <v>1</v>
      </c>
      <c r="P13" s="121">
        <v>1</v>
      </c>
      <c r="Q13" s="121">
        <v>1</v>
      </c>
      <c r="R13" s="121">
        <v>1</v>
      </c>
      <c r="S13" s="121">
        <v>1</v>
      </c>
      <c r="T13" s="121">
        <v>1</v>
      </c>
      <c r="U13" s="121">
        <v>1</v>
      </c>
      <c r="V13" s="121">
        <v>1</v>
      </c>
      <c r="W13" s="121">
        <v>1</v>
      </c>
      <c r="X13" s="121">
        <v>1</v>
      </c>
      <c r="Y13" s="121">
        <v>1</v>
      </c>
      <c r="Z13" s="121">
        <v>1</v>
      </c>
      <c r="AA13" s="121">
        <v>1</v>
      </c>
      <c r="AB13" s="121">
        <v>1</v>
      </c>
      <c r="AC13" s="121">
        <v>1</v>
      </c>
      <c r="AD13" s="121">
        <v>1</v>
      </c>
      <c r="AE13" s="121">
        <v>1</v>
      </c>
      <c r="AF13" s="121">
        <v>1</v>
      </c>
      <c r="AG13" s="121">
        <v>1</v>
      </c>
      <c r="AH13" s="119"/>
      <c r="AI13" s="119"/>
      <c r="AJ13" s="119"/>
      <c r="AK13" s="119"/>
    </row>
    <row r="14" spans="1:37" ht="18.75" customHeight="1" outlineLevel="1">
      <c r="A14" s="73"/>
      <c r="B14" s="73"/>
      <c r="C14" s="38" t="str">
        <f>IF(Annahmen!C9="","",Annahmen!C9)</f>
        <v>Freddy Fuhrmann</v>
      </c>
      <c r="D14" s="61" t="s">
        <v>111</v>
      </c>
      <c r="E14" s="159">
        <v>1</v>
      </c>
      <c r="F14" s="112" t="str">
        <f>IF(E14=1,"  Detailiert",IF(E14=2,"  Pauschaliert","  Keine"))</f>
        <v xml:space="preserve">  Detailiert</v>
      </c>
      <c r="G14" s="113"/>
      <c r="H14" s="73"/>
      <c r="I14" s="73"/>
      <c r="J14" s="121">
        <v>1</v>
      </c>
      <c r="K14" s="121">
        <v>1</v>
      </c>
      <c r="L14" s="121">
        <v>1</v>
      </c>
      <c r="M14" s="121">
        <v>1</v>
      </c>
      <c r="N14" s="121">
        <v>1</v>
      </c>
      <c r="O14" s="121">
        <v>1</v>
      </c>
      <c r="P14" s="121">
        <v>1</v>
      </c>
      <c r="Q14" s="121">
        <v>1</v>
      </c>
      <c r="R14" s="121">
        <v>1</v>
      </c>
      <c r="S14" s="121">
        <v>1</v>
      </c>
      <c r="T14" s="121">
        <v>1</v>
      </c>
      <c r="U14" s="121">
        <v>1</v>
      </c>
      <c r="V14" s="121">
        <v>1</v>
      </c>
      <c r="W14" s="121">
        <v>1</v>
      </c>
      <c r="X14" s="121">
        <v>1</v>
      </c>
      <c r="Y14" s="121">
        <v>1</v>
      </c>
      <c r="Z14" s="121">
        <v>1</v>
      </c>
      <c r="AA14" s="121">
        <v>1</v>
      </c>
      <c r="AB14" s="121">
        <v>1</v>
      </c>
      <c r="AC14" s="121">
        <v>1</v>
      </c>
      <c r="AD14" s="121">
        <v>1</v>
      </c>
      <c r="AE14" s="121">
        <v>1</v>
      </c>
      <c r="AF14" s="121">
        <v>1</v>
      </c>
      <c r="AG14" s="121">
        <v>1</v>
      </c>
      <c r="AH14" s="119"/>
      <c r="AI14" s="119"/>
      <c r="AJ14" s="119"/>
      <c r="AK14" s="119"/>
    </row>
    <row r="15" spans="1:37" ht="18.75" customHeight="1" outlineLevel="1">
      <c r="A15" s="73"/>
      <c r="B15" s="73"/>
      <c r="C15" s="38" t="str">
        <f>IF(Annahmen!C10="","",Annahmen!C10)</f>
        <v>Stelle / Lackierer</v>
      </c>
      <c r="D15" s="61" t="s">
        <v>111</v>
      </c>
      <c r="E15" s="159">
        <v>1</v>
      </c>
      <c r="F15" s="112" t="str">
        <f>IF(E15=1,"  Detailiert",IF(E15=2,"  Pauschaliert","  Keine"))</f>
        <v xml:space="preserve">  Detailiert</v>
      </c>
      <c r="G15" s="113"/>
      <c r="H15" s="73"/>
      <c r="I15" s="73"/>
      <c r="J15" s="121">
        <v>3</v>
      </c>
      <c r="K15" s="121">
        <v>3</v>
      </c>
      <c r="L15" s="121">
        <v>3</v>
      </c>
      <c r="M15" s="121">
        <v>3</v>
      </c>
      <c r="N15" s="121">
        <v>3</v>
      </c>
      <c r="O15" s="121">
        <v>3</v>
      </c>
      <c r="P15" s="121">
        <v>3</v>
      </c>
      <c r="Q15" s="121">
        <v>3</v>
      </c>
      <c r="R15" s="121">
        <v>3</v>
      </c>
      <c r="S15" s="121">
        <v>3</v>
      </c>
      <c r="T15" s="121">
        <v>3</v>
      </c>
      <c r="U15" s="121">
        <v>3</v>
      </c>
      <c r="V15" s="121">
        <v>3</v>
      </c>
      <c r="W15" s="121">
        <v>3</v>
      </c>
      <c r="X15" s="121">
        <v>3</v>
      </c>
      <c r="Y15" s="121">
        <v>3</v>
      </c>
      <c r="Z15" s="121">
        <v>3</v>
      </c>
      <c r="AA15" s="121">
        <v>3</v>
      </c>
      <c r="AB15" s="121">
        <v>3</v>
      </c>
      <c r="AC15" s="121">
        <v>3</v>
      </c>
      <c r="AD15" s="121">
        <v>3</v>
      </c>
      <c r="AE15" s="121">
        <v>3</v>
      </c>
      <c r="AF15" s="121">
        <v>3</v>
      </c>
      <c r="AG15" s="121">
        <v>3</v>
      </c>
      <c r="AH15" s="119"/>
      <c r="AI15" s="119"/>
      <c r="AJ15" s="119"/>
      <c r="AK15" s="119"/>
    </row>
    <row r="16" spans="1:37" ht="18.75" customHeight="1" outlineLevel="1">
      <c r="A16" s="73"/>
      <c r="B16" s="73"/>
      <c r="C16" s="63" t="s">
        <v>210</v>
      </c>
      <c r="D16" s="8"/>
      <c r="E16" s="36"/>
      <c r="F16" s="36"/>
      <c r="G16" s="36"/>
      <c r="H16" s="36"/>
      <c r="I16" s="50"/>
      <c r="J16" s="74">
        <f t="shared" ref="J16:AG16" si="1">SUM(J12:J15)*J$5</f>
        <v>6</v>
      </c>
      <c r="K16" s="74">
        <f t="shared" si="1"/>
        <v>6</v>
      </c>
      <c r="L16" s="74">
        <f t="shared" si="1"/>
        <v>6</v>
      </c>
      <c r="M16" s="74">
        <f t="shared" si="1"/>
        <v>6</v>
      </c>
      <c r="N16" s="74">
        <f t="shared" si="1"/>
        <v>6</v>
      </c>
      <c r="O16" s="74">
        <f t="shared" si="1"/>
        <v>6</v>
      </c>
      <c r="P16" s="74">
        <f t="shared" si="1"/>
        <v>6</v>
      </c>
      <c r="Q16" s="74">
        <f t="shared" si="1"/>
        <v>6</v>
      </c>
      <c r="R16" s="74">
        <f t="shared" si="1"/>
        <v>6</v>
      </c>
      <c r="S16" s="74">
        <f t="shared" si="1"/>
        <v>6</v>
      </c>
      <c r="T16" s="74">
        <f t="shared" si="1"/>
        <v>6</v>
      </c>
      <c r="U16" s="74">
        <f t="shared" si="1"/>
        <v>6</v>
      </c>
      <c r="V16" s="74">
        <f t="shared" si="1"/>
        <v>6</v>
      </c>
      <c r="W16" s="74">
        <f t="shared" si="1"/>
        <v>6</v>
      </c>
      <c r="X16" s="74">
        <f t="shared" si="1"/>
        <v>6</v>
      </c>
      <c r="Y16" s="74">
        <f t="shared" si="1"/>
        <v>6</v>
      </c>
      <c r="Z16" s="74">
        <f t="shared" si="1"/>
        <v>6</v>
      </c>
      <c r="AA16" s="74">
        <f t="shared" si="1"/>
        <v>6</v>
      </c>
      <c r="AB16" s="74">
        <f t="shared" si="1"/>
        <v>6</v>
      </c>
      <c r="AC16" s="74">
        <f t="shared" si="1"/>
        <v>6</v>
      </c>
      <c r="AD16" s="74">
        <f t="shared" si="1"/>
        <v>6</v>
      </c>
      <c r="AE16" s="74">
        <f t="shared" si="1"/>
        <v>6</v>
      </c>
      <c r="AF16" s="74">
        <f t="shared" si="1"/>
        <v>6</v>
      </c>
      <c r="AG16" s="74">
        <f t="shared" si="1"/>
        <v>6</v>
      </c>
      <c r="AH16" s="119"/>
      <c r="AI16" s="119"/>
      <c r="AJ16" s="119"/>
      <c r="AK16" s="119"/>
    </row>
    <row r="17" spans="1:37" ht="18.75" customHeight="1">
      <c r="A17" s="73"/>
      <c r="B17" s="73"/>
      <c r="C17" s="73"/>
      <c r="D17" s="73"/>
      <c r="E17" s="73"/>
      <c r="F17" s="73"/>
      <c r="G17" s="73"/>
      <c r="H17" s="73"/>
      <c r="I17" s="73"/>
      <c r="J17" s="73"/>
      <c r="K17" s="73"/>
      <c r="L17" s="73"/>
      <c r="M17" s="119"/>
      <c r="N17" s="119"/>
      <c r="O17" s="119"/>
      <c r="P17" s="119"/>
      <c r="Q17" s="119"/>
      <c r="R17" s="119"/>
      <c r="S17" s="119"/>
      <c r="T17" s="119"/>
      <c r="U17" s="119"/>
      <c r="V17" s="119"/>
      <c r="W17" s="119"/>
      <c r="X17" s="119"/>
      <c r="Y17" s="119"/>
      <c r="Z17" s="119"/>
      <c r="AA17" s="119"/>
      <c r="AB17" s="119"/>
      <c r="AC17" s="119"/>
      <c r="AD17" s="119"/>
      <c r="AE17" s="119"/>
      <c r="AF17" s="119"/>
      <c r="AG17" s="119"/>
      <c r="AH17" s="119"/>
      <c r="AI17" s="119"/>
      <c r="AJ17" s="119"/>
      <c r="AK17" s="119"/>
    </row>
    <row r="18" spans="1:37" ht="25.5" customHeight="1" thickBot="1">
      <c r="A18" s="139"/>
      <c r="B18" s="149"/>
      <c r="C18" s="139" t="s">
        <v>222</v>
      </c>
      <c r="D18" s="139"/>
      <c r="E18" s="139"/>
      <c r="F18" s="139"/>
      <c r="G18" s="139"/>
      <c r="H18" s="139"/>
      <c r="I18" s="139"/>
      <c r="J18" s="139"/>
      <c r="K18" s="139"/>
      <c r="L18" s="139"/>
      <c r="M18" s="139"/>
      <c r="N18" s="139"/>
      <c r="O18" s="139"/>
      <c r="P18" s="139"/>
      <c r="Q18" s="139"/>
      <c r="R18" s="139"/>
      <c r="S18" s="139"/>
      <c r="T18" s="139"/>
      <c r="U18" s="139"/>
      <c r="V18" s="139"/>
      <c r="W18" s="139"/>
      <c r="X18" s="139"/>
      <c r="Y18" s="139"/>
      <c r="Z18" s="139"/>
      <c r="AA18" s="139"/>
      <c r="AB18" s="139"/>
      <c r="AC18" s="139"/>
      <c r="AD18" s="139"/>
      <c r="AE18" s="139"/>
      <c r="AF18" s="139"/>
      <c r="AG18" s="139"/>
      <c r="AH18" s="119"/>
      <c r="AI18" s="119"/>
      <c r="AJ18" s="119"/>
      <c r="AK18" s="119"/>
    </row>
    <row r="19" spans="1:37" ht="18.75" customHeight="1" outlineLevel="1">
      <c r="A19" s="73"/>
      <c r="B19" s="166" t="str">
        <f>B11</f>
        <v>1.</v>
      </c>
      <c r="C19" s="165" t="str">
        <f>C11</f>
        <v>Bereich: Produktion</v>
      </c>
      <c r="D19" s="8"/>
      <c r="E19" s="73"/>
      <c r="F19" s="119"/>
      <c r="G19" s="119"/>
      <c r="H19" s="73"/>
      <c r="I19" s="73"/>
      <c r="J19" s="73"/>
      <c r="K19" s="73"/>
      <c r="L19" s="73"/>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row>
    <row r="20" spans="1:37" ht="18.75" customHeight="1" outlineLevel="1">
      <c r="A20" s="73"/>
      <c r="B20" s="73"/>
      <c r="C20" s="38" t="str">
        <f>C12</f>
        <v>Max Mustermann</v>
      </c>
      <c r="D20" s="8" t="str">
        <f>Currency_Unit</f>
        <v>EUR</v>
      </c>
      <c r="E20" s="73"/>
      <c r="F20" s="119"/>
      <c r="G20" s="119"/>
      <c r="H20" s="73"/>
      <c r="I20" s="73"/>
      <c r="J20" s="151">
        <f>LOOKUP(J$7,Annahmen!$H$6:$J$6,Annahmen!$H7:$J7)/Monate_Jahr*J$5</f>
        <v>4000</v>
      </c>
      <c r="K20" s="151">
        <f>LOOKUP(K$7,Annahmen!$H$6:$J$6,Annahmen!$H7:$J7)/Monate_Jahr*K$5</f>
        <v>4000</v>
      </c>
      <c r="L20" s="151">
        <f>LOOKUP(L$7,Annahmen!$H$6:$J$6,Annahmen!$H7:$J7)/Monate_Jahr*L$5</f>
        <v>4000</v>
      </c>
      <c r="M20" s="151">
        <f>LOOKUP(M$7,Annahmen!$H$6:$J$6,Annahmen!$H7:$J7)/Monate_Jahr*M$5</f>
        <v>4000</v>
      </c>
      <c r="N20" s="151">
        <f>LOOKUP(N$7,Annahmen!$H$6:$J$6,Annahmen!$H7:$J7)/Monate_Jahr*N$5</f>
        <v>4000</v>
      </c>
      <c r="O20" s="151">
        <f>LOOKUP(O$7,Annahmen!$H$6:$J$6,Annahmen!$H7:$J7)/Monate_Jahr*O$5</f>
        <v>4000</v>
      </c>
      <c r="P20" s="151">
        <f>LOOKUP(P$7,Annahmen!$H$6:$J$6,Annahmen!$H7:$J7)/Monate_Jahr*P$5</f>
        <v>4000</v>
      </c>
      <c r="Q20" s="151">
        <f>LOOKUP(Q$7,Annahmen!$H$6:$J$6,Annahmen!$H7:$J7)/Monate_Jahr*Q$5</f>
        <v>4000</v>
      </c>
      <c r="R20" s="151">
        <f>LOOKUP(R$7,Annahmen!$H$6:$J$6,Annahmen!$H7:$J7)/Monate_Jahr*R$5</f>
        <v>4000</v>
      </c>
      <c r="S20" s="151">
        <f>LOOKUP(S$7,Annahmen!$H$6:$J$6,Annahmen!$H7:$J7)/Monate_Jahr*S$5</f>
        <v>4000</v>
      </c>
      <c r="T20" s="151">
        <f>LOOKUP(T$7,Annahmen!$H$6:$J$6,Annahmen!$H7:$J7)/Monate_Jahr*T$5</f>
        <v>4000</v>
      </c>
      <c r="U20" s="151">
        <f>LOOKUP(U$7,Annahmen!$H$6:$J$6,Annahmen!$H7:$J7)/Monate_Jahr*U$5</f>
        <v>4000</v>
      </c>
      <c r="V20" s="151">
        <f>LOOKUP(V$7,Annahmen!$H$6:$J$6,Annahmen!$H7:$J7)/Monate_Jahr*V$5</f>
        <v>4000</v>
      </c>
      <c r="W20" s="151">
        <f>LOOKUP(W$7,Annahmen!$H$6:$J$6,Annahmen!$H7:$J7)/Monate_Jahr*W$5</f>
        <v>4000</v>
      </c>
      <c r="X20" s="151">
        <f>LOOKUP(X$7,Annahmen!$H$6:$J$6,Annahmen!$H7:$J7)/Monate_Jahr*X$5</f>
        <v>4000</v>
      </c>
      <c r="Y20" s="151">
        <f>LOOKUP(Y$7,Annahmen!$H$6:$J$6,Annahmen!$H7:$J7)/Monate_Jahr*Y$5</f>
        <v>4000</v>
      </c>
      <c r="Z20" s="151">
        <f>LOOKUP(Z$7,Annahmen!$H$6:$J$6,Annahmen!$H7:$J7)/Monate_Jahr*Z$5</f>
        <v>4000</v>
      </c>
      <c r="AA20" s="151">
        <f>LOOKUP(AA$7,Annahmen!$H$6:$J$6,Annahmen!$H7:$J7)/Monate_Jahr*AA$5</f>
        <v>4000</v>
      </c>
      <c r="AB20" s="151">
        <f>LOOKUP(AB$7,Annahmen!$H$6:$J$6,Annahmen!$H7:$J7)/Monate_Jahr*AB$5</f>
        <v>4000</v>
      </c>
      <c r="AC20" s="151">
        <f>LOOKUP(AC$7,Annahmen!$H$6:$J$6,Annahmen!$H7:$J7)/Monate_Jahr*AC$5</f>
        <v>4000</v>
      </c>
      <c r="AD20" s="151">
        <f>LOOKUP(AD$7,Annahmen!$H$6:$J$6,Annahmen!$H7:$J7)/Monate_Jahr*AD$5</f>
        <v>4000</v>
      </c>
      <c r="AE20" s="151">
        <f>LOOKUP(AE$7,Annahmen!$H$6:$J$6,Annahmen!$H7:$J7)/Monate_Jahr*AE$5</f>
        <v>4000</v>
      </c>
      <c r="AF20" s="151">
        <f>LOOKUP(AF$7,Annahmen!$H$6:$J$6,Annahmen!$H7:$J7)/Monate_Jahr*AF$5</f>
        <v>4000</v>
      </c>
      <c r="AG20" s="151">
        <f>LOOKUP(AG$7,Annahmen!$H$6:$J$6,Annahmen!$H7:$J7)/Monate_Jahr*AG$5</f>
        <v>4000</v>
      </c>
      <c r="AH20" s="119"/>
      <c r="AI20" s="119"/>
      <c r="AJ20" s="119"/>
      <c r="AK20" s="119"/>
    </row>
    <row r="21" spans="1:37" ht="18.75" customHeight="1" outlineLevel="1">
      <c r="A21" s="73"/>
      <c r="B21" s="73"/>
      <c r="C21" s="38" t="str">
        <f>C13</f>
        <v>Erna Packmeister</v>
      </c>
      <c r="D21" s="8" t="str">
        <f>Currency_Unit</f>
        <v>EUR</v>
      </c>
      <c r="E21" s="73"/>
      <c r="F21" s="119"/>
      <c r="G21" s="119"/>
      <c r="H21" s="73"/>
      <c r="I21" s="73"/>
      <c r="J21" s="151">
        <f>LOOKUP(J$7,Annahmen!$H$6:$J$6,Annahmen!$H8:$J8)/Monate_Jahr*J$5</f>
        <v>3000</v>
      </c>
      <c r="K21" s="151">
        <f>LOOKUP(K$7,Annahmen!$H$6:$J$6,Annahmen!$H8:$J8)/Monate_Jahr*K$5</f>
        <v>3000</v>
      </c>
      <c r="L21" s="151">
        <f>LOOKUP(L$7,Annahmen!$H$6:$J$6,Annahmen!$H8:$J8)/Monate_Jahr*L$5</f>
        <v>3000</v>
      </c>
      <c r="M21" s="151">
        <f>LOOKUP(M$7,Annahmen!$H$6:$J$6,Annahmen!$H8:$J8)/Monate_Jahr*M$5</f>
        <v>3000</v>
      </c>
      <c r="N21" s="151">
        <f>LOOKUP(N$7,Annahmen!$H$6:$J$6,Annahmen!$H8:$J8)/Monate_Jahr*N$5</f>
        <v>3000</v>
      </c>
      <c r="O21" s="151">
        <f>LOOKUP(O$7,Annahmen!$H$6:$J$6,Annahmen!$H8:$J8)/Monate_Jahr*O$5</f>
        <v>3000</v>
      </c>
      <c r="P21" s="151">
        <f>LOOKUP(P$7,Annahmen!$H$6:$J$6,Annahmen!$H8:$J8)/Monate_Jahr*P$5</f>
        <v>3000</v>
      </c>
      <c r="Q21" s="151">
        <f>LOOKUP(Q$7,Annahmen!$H$6:$J$6,Annahmen!$H8:$J8)/Monate_Jahr*Q$5</f>
        <v>3000</v>
      </c>
      <c r="R21" s="151">
        <f>LOOKUP(R$7,Annahmen!$H$6:$J$6,Annahmen!$H8:$J8)/Monate_Jahr*R$5</f>
        <v>3000</v>
      </c>
      <c r="S21" s="151">
        <f>LOOKUP(S$7,Annahmen!$H$6:$J$6,Annahmen!$H8:$J8)/Monate_Jahr*S$5</f>
        <v>3000</v>
      </c>
      <c r="T21" s="151">
        <f>LOOKUP(T$7,Annahmen!$H$6:$J$6,Annahmen!$H8:$J8)/Monate_Jahr*T$5</f>
        <v>3000</v>
      </c>
      <c r="U21" s="151">
        <f>LOOKUP(U$7,Annahmen!$H$6:$J$6,Annahmen!$H8:$J8)/Monate_Jahr*U$5</f>
        <v>3000</v>
      </c>
      <c r="V21" s="151">
        <f>LOOKUP(V$7,Annahmen!$H$6:$J$6,Annahmen!$H8:$J8)/Monate_Jahr*V$5</f>
        <v>3000</v>
      </c>
      <c r="W21" s="151">
        <f>LOOKUP(W$7,Annahmen!$H$6:$J$6,Annahmen!$H8:$J8)/Monate_Jahr*W$5</f>
        <v>3000</v>
      </c>
      <c r="X21" s="151">
        <f>LOOKUP(X$7,Annahmen!$H$6:$J$6,Annahmen!$H8:$J8)/Monate_Jahr*X$5</f>
        <v>3000</v>
      </c>
      <c r="Y21" s="151">
        <f>LOOKUP(Y$7,Annahmen!$H$6:$J$6,Annahmen!$H8:$J8)/Monate_Jahr*Y$5</f>
        <v>3000</v>
      </c>
      <c r="Z21" s="151">
        <f>LOOKUP(Z$7,Annahmen!$H$6:$J$6,Annahmen!$H8:$J8)/Monate_Jahr*Z$5</f>
        <v>3000</v>
      </c>
      <c r="AA21" s="151">
        <f>LOOKUP(AA$7,Annahmen!$H$6:$J$6,Annahmen!$H8:$J8)/Monate_Jahr*AA$5</f>
        <v>3000</v>
      </c>
      <c r="AB21" s="151">
        <f>LOOKUP(AB$7,Annahmen!$H$6:$J$6,Annahmen!$H8:$J8)/Monate_Jahr*AB$5</f>
        <v>3000</v>
      </c>
      <c r="AC21" s="151">
        <f>LOOKUP(AC$7,Annahmen!$H$6:$J$6,Annahmen!$H8:$J8)/Monate_Jahr*AC$5</f>
        <v>3000</v>
      </c>
      <c r="AD21" s="151">
        <f>LOOKUP(AD$7,Annahmen!$H$6:$J$6,Annahmen!$H8:$J8)/Monate_Jahr*AD$5</f>
        <v>3000</v>
      </c>
      <c r="AE21" s="151">
        <f>LOOKUP(AE$7,Annahmen!$H$6:$J$6,Annahmen!$H8:$J8)/Monate_Jahr*AE$5</f>
        <v>3000</v>
      </c>
      <c r="AF21" s="151">
        <f>LOOKUP(AF$7,Annahmen!$H$6:$J$6,Annahmen!$H8:$J8)/Monate_Jahr*AF$5</f>
        <v>3000</v>
      </c>
      <c r="AG21" s="151">
        <f>LOOKUP(AG$7,Annahmen!$H$6:$J$6,Annahmen!$H8:$J8)/Monate_Jahr*AG$5</f>
        <v>3000</v>
      </c>
      <c r="AH21" s="119"/>
      <c r="AI21" s="119"/>
      <c r="AJ21" s="119"/>
      <c r="AK21" s="119"/>
    </row>
    <row r="22" spans="1:37" ht="18.75" customHeight="1" outlineLevel="1">
      <c r="A22" s="73"/>
      <c r="B22" s="73"/>
      <c r="C22" s="38" t="str">
        <f>C14</f>
        <v>Freddy Fuhrmann</v>
      </c>
      <c r="D22" s="8" t="str">
        <f>Currency_Unit</f>
        <v>EUR</v>
      </c>
      <c r="E22" s="73"/>
      <c r="F22" s="119"/>
      <c r="G22" s="119"/>
      <c r="H22" s="73"/>
      <c r="I22" s="73"/>
      <c r="J22" s="151">
        <f>LOOKUP(J$7,Annahmen!$H$6:$J$6,Annahmen!$H9:$J9)/Monate_Jahr*J$5</f>
        <v>7000</v>
      </c>
      <c r="K22" s="151">
        <f>LOOKUP(K$7,Annahmen!$H$6:$J$6,Annahmen!$H9:$J9)/Monate_Jahr*K$5</f>
        <v>7000</v>
      </c>
      <c r="L22" s="151">
        <f>LOOKUP(L$7,Annahmen!$H$6:$J$6,Annahmen!$H9:$J9)/Monate_Jahr*L$5</f>
        <v>7000</v>
      </c>
      <c r="M22" s="151">
        <f>LOOKUP(M$7,Annahmen!$H$6:$J$6,Annahmen!$H9:$J9)/Monate_Jahr*M$5</f>
        <v>7000</v>
      </c>
      <c r="N22" s="151">
        <f>LOOKUP(N$7,Annahmen!$H$6:$J$6,Annahmen!$H9:$J9)/Monate_Jahr*N$5</f>
        <v>7000</v>
      </c>
      <c r="O22" s="151">
        <f>LOOKUP(O$7,Annahmen!$H$6:$J$6,Annahmen!$H9:$J9)/Monate_Jahr*O$5</f>
        <v>7000</v>
      </c>
      <c r="P22" s="151">
        <f>LOOKUP(P$7,Annahmen!$H$6:$J$6,Annahmen!$H9:$J9)/Monate_Jahr*P$5</f>
        <v>7000</v>
      </c>
      <c r="Q22" s="151">
        <f>LOOKUP(Q$7,Annahmen!$H$6:$J$6,Annahmen!$H9:$J9)/Monate_Jahr*Q$5</f>
        <v>7000</v>
      </c>
      <c r="R22" s="151">
        <f>LOOKUP(R$7,Annahmen!$H$6:$J$6,Annahmen!$H9:$J9)/Monate_Jahr*R$5</f>
        <v>7000</v>
      </c>
      <c r="S22" s="151">
        <f>LOOKUP(S$7,Annahmen!$H$6:$J$6,Annahmen!$H9:$J9)/Monate_Jahr*S$5</f>
        <v>7000</v>
      </c>
      <c r="T22" s="151">
        <f>LOOKUP(T$7,Annahmen!$H$6:$J$6,Annahmen!$H9:$J9)/Monate_Jahr*T$5</f>
        <v>7000</v>
      </c>
      <c r="U22" s="151">
        <f>LOOKUP(U$7,Annahmen!$H$6:$J$6,Annahmen!$H9:$J9)/Monate_Jahr*U$5</f>
        <v>7000</v>
      </c>
      <c r="V22" s="151">
        <f>LOOKUP(V$7,Annahmen!$H$6:$J$6,Annahmen!$H9:$J9)/Monate_Jahr*V$5</f>
        <v>7104.9999999999991</v>
      </c>
      <c r="W22" s="151">
        <f>LOOKUP(W$7,Annahmen!$H$6:$J$6,Annahmen!$H9:$J9)/Monate_Jahr*W$5</f>
        <v>7104.9999999999991</v>
      </c>
      <c r="X22" s="151">
        <f>LOOKUP(X$7,Annahmen!$H$6:$J$6,Annahmen!$H9:$J9)/Monate_Jahr*X$5</f>
        <v>7104.9999999999991</v>
      </c>
      <c r="Y22" s="151">
        <f>LOOKUP(Y$7,Annahmen!$H$6:$J$6,Annahmen!$H9:$J9)/Monate_Jahr*Y$5</f>
        <v>7104.9999999999991</v>
      </c>
      <c r="Z22" s="151">
        <f>LOOKUP(Z$7,Annahmen!$H$6:$J$6,Annahmen!$H9:$J9)/Monate_Jahr*Z$5</f>
        <v>7104.9999999999991</v>
      </c>
      <c r="AA22" s="151">
        <f>LOOKUP(AA$7,Annahmen!$H$6:$J$6,Annahmen!$H9:$J9)/Monate_Jahr*AA$5</f>
        <v>7104.9999999999991</v>
      </c>
      <c r="AB22" s="151">
        <f>LOOKUP(AB$7,Annahmen!$H$6:$J$6,Annahmen!$H9:$J9)/Monate_Jahr*AB$5</f>
        <v>7104.9999999999991</v>
      </c>
      <c r="AC22" s="151">
        <f>LOOKUP(AC$7,Annahmen!$H$6:$J$6,Annahmen!$H9:$J9)/Monate_Jahr*AC$5</f>
        <v>7104.9999999999991</v>
      </c>
      <c r="AD22" s="151">
        <f>LOOKUP(AD$7,Annahmen!$H$6:$J$6,Annahmen!$H9:$J9)/Monate_Jahr*AD$5</f>
        <v>7104.9999999999991</v>
      </c>
      <c r="AE22" s="151">
        <f>LOOKUP(AE$7,Annahmen!$H$6:$J$6,Annahmen!$H9:$J9)/Monate_Jahr*AE$5</f>
        <v>7104.9999999999991</v>
      </c>
      <c r="AF22" s="151">
        <f>LOOKUP(AF$7,Annahmen!$H$6:$J$6,Annahmen!$H9:$J9)/Monate_Jahr*AF$5</f>
        <v>7104.9999999999991</v>
      </c>
      <c r="AG22" s="151">
        <f>LOOKUP(AG$7,Annahmen!$H$6:$J$6,Annahmen!$H9:$J9)/Monate_Jahr*AG$5</f>
        <v>7104.9999999999991</v>
      </c>
      <c r="AH22" s="119"/>
      <c r="AI22" s="119"/>
      <c r="AJ22" s="119"/>
      <c r="AK22" s="119"/>
    </row>
    <row r="23" spans="1:37" ht="18.75" customHeight="1" outlineLevel="1">
      <c r="A23" s="73"/>
      <c r="B23" s="73"/>
      <c r="C23" s="38" t="str">
        <f>C15</f>
        <v>Stelle / Lackierer</v>
      </c>
      <c r="D23" s="8" t="str">
        <f>Currency_Unit</f>
        <v>EUR</v>
      </c>
      <c r="E23" s="73"/>
      <c r="F23" s="119"/>
      <c r="G23" s="119"/>
      <c r="H23" s="73"/>
      <c r="I23" s="73"/>
      <c r="J23" s="151">
        <f>LOOKUP(J$7,Annahmen!$H$6:$J$6,Annahmen!$H10:$J10)/Monate_Jahr*J$5</f>
        <v>2500</v>
      </c>
      <c r="K23" s="151">
        <f>LOOKUP(K$7,Annahmen!$H$6:$J$6,Annahmen!$H10:$J10)/Monate_Jahr*K$5</f>
        <v>2500</v>
      </c>
      <c r="L23" s="151">
        <f>LOOKUP(L$7,Annahmen!$H$6:$J$6,Annahmen!$H10:$J10)/Monate_Jahr*L$5</f>
        <v>2500</v>
      </c>
      <c r="M23" s="151">
        <f>LOOKUP(M$7,Annahmen!$H$6:$J$6,Annahmen!$H10:$J10)/Monate_Jahr*M$5</f>
        <v>2500</v>
      </c>
      <c r="N23" s="151">
        <f>LOOKUP(N$7,Annahmen!$H$6:$J$6,Annahmen!$H10:$J10)/Monate_Jahr*N$5</f>
        <v>2500</v>
      </c>
      <c r="O23" s="151">
        <f>LOOKUP(O$7,Annahmen!$H$6:$J$6,Annahmen!$H10:$J10)/Monate_Jahr*O$5</f>
        <v>2500</v>
      </c>
      <c r="P23" s="151">
        <f>LOOKUP(P$7,Annahmen!$H$6:$J$6,Annahmen!$H10:$J10)/Monate_Jahr*P$5</f>
        <v>2500</v>
      </c>
      <c r="Q23" s="151">
        <f>LOOKUP(Q$7,Annahmen!$H$6:$J$6,Annahmen!$H10:$J10)/Monate_Jahr*Q$5</f>
        <v>2500</v>
      </c>
      <c r="R23" s="151">
        <f>LOOKUP(R$7,Annahmen!$H$6:$J$6,Annahmen!$H10:$J10)/Monate_Jahr*R$5</f>
        <v>2500</v>
      </c>
      <c r="S23" s="151">
        <f>LOOKUP(S$7,Annahmen!$H$6:$J$6,Annahmen!$H10:$J10)/Monate_Jahr*S$5</f>
        <v>2500</v>
      </c>
      <c r="T23" s="151">
        <f>LOOKUP(T$7,Annahmen!$H$6:$J$6,Annahmen!$H10:$J10)/Monate_Jahr*T$5</f>
        <v>2500</v>
      </c>
      <c r="U23" s="151">
        <f>LOOKUP(U$7,Annahmen!$H$6:$J$6,Annahmen!$H10:$J10)/Monate_Jahr*U$5</f>
        <v>2500</v>
      </c>
      <c r="V23" s="151">
        <f>LOOKUP(V$7,Annahmen!$H$6:$J$6,Annahmen!$H10:$J10)/Monate_Jahr*V$5</f>
        <v>2500</v>
      </c>
      <c r="W23" s="151">
        <f>LOOKUP(W$7,Annahmen!$H$6:$J$6,Annahmen!$H10:$J10)/Monate_Jahr*W$5</f>
        <v>2500</v>
      </c>
      <c r="X23" s="151">
        <f>LOOKUP(X$7,Annahmen!$H$6:$J$6,Annahmen!$H10:$J10)/Monate_Jahr*X$5</f>
        <v>2500</v>
      </c>
      <c r="Y23" s="151">
        <f>LOOKUP(Y$7,Annahmen!$H$6:$J$6,Annahmen!$H10:$J10)/Monate_Jahr*Y$5</f>
        <v>2500</v>
      </c>
      <c r="Z23" s="151">
        <f>LOOKUP(Z$7,Annahmen!$H$6:$J$6,Annahmen!$H10:$J10)/Monate_Jahr*Z$5</f>
        <v>2500</v>
      </c>
      <c r="AA23" s="151">
        <f>LOOKUP(AA$7,Annahmen!$H$6:$J$6,Annahmen!$H10:$J10)/Monate_Jahr*AA$5</f>
        <v>2500</v>
      </c>
      <c r="AB23" s="151">
        <f>LOOKUP(AB$7,Annahmen!$H$6:$J$6,Annahmen!$H10:$J10)/Monate_Jahr*AB$5</f>
        <v>2500</v>
      </c>
      <c r="AC23" s="151">
        <f>LOOKUP(AC$7,Annahmen!$H$6:$J$6,Annahmen!$H10:$J10)/Monate_Jahr*AC$5</f>
        <v>2500</v>
      </c>
      <c r="AD23" s="151">
        <f>LOOKUP(AD$7,Annahmen!$H$6:$J$6,Annahmen!$H10:$J10)/Monate_Jahr*AD$5</f>
        <v>2500</v>
      </c>
      <c r="AE23" s="151">
        <f>LOOKUP(AE$7,Annahmen!$H$6:$J$6,Annahmen!$H10:$J10)/Monate_Jahr*AE$5</f>
        <v>2500</v>
      </c>
      <c r="AF23" s="151">
        <f>LOOKUP(AF$7,Annahmen!$H$6:$J$6,Annahmen!$H10:$J10)/Monate_Jahr*AF$5</f>
        <v>2500</v>
      </c>
      <c r="AG23" s="151">
        <f>LOOKUP(AG$7,Annahmen!$H$6:$J$6,Annahmen!$H10:$J10)/Monate_Jahr*AG$5</f>
        <v>2500</v>
      </c>
      <c r="AH23" s="119"/>
      <c r="AI23" s="119"/>
      <c r="AJ23" s="119"/>
      <c r="AK23" s="119"/>
    </row>
    <row r="24" spans="1:37" ht="18.75" customHeight="1">
      <c r="A24" s="73"/>
      <c r="B24" s="73"/>
      <c r="C24" s="142"/>
      <c r="D24" s="124"/>
      <c r="E24" s="73"/>
      <c r="F24" s="73"/>
      <c r="G24" s="73"/>
      <c r="H24" s="73"/>
      <c r="I24" s="73"/>
      <c r="J24" s="73"/>
      <c r="K24" s="73"/>
      <c r="L24" s="73"/>
      <c r="M24" s="119"/>
      <c r="N24" s="119"/>
      <c r="O24" s="119"/>
      <c r="P24" s="119"/>
      <c r="Q24" s="119"/>
      <c r="R24" s="119"/>
      <c r="S24" s="119"/>
      <c r="T24" s="119"/>
      <c r="U24" s="119"/>
      <c r="V24" s="119"/>
      <c r="W24" s="119"/>
      <c r="X24" s="119"/>
      <c r="Y24" s="119"/>
      <c r="Z24" s="119"/>
      <c r="AA24" s="119"/>
      <c r="AB24" s="119"/>
      <c r="AC24" s="119"/>
      <c r="AD24" s="119"/>
      <c r="AE24" s="119"/>
      <c r="AF24" s="119"/>
      <c r="AG24" s="119"/>
      <c r="AH24" s="119"/>
      <c r="AI24" s="119"/>
      <c r="AJ24" s="119"/>
      <c r="AK24" s="119"/>
    </row>
    <row r="25" spans="1:37" ht="25.5" customHeight="1" thickBot="1">
      <c r="A25" s="139"/>
      <c r="B25" s="149"/>
      <c r="C25" s="139" t="s">
        <v>179</v>
      </c>
      <c r="D25" s="139"/>
      <c r="E25" s="139"/>
      <c r="F25" s="139"/>
      <c r="G25" s="139"/>
      <c r="H25" s="139"/>
      <c r="I25" s="139"/>
      <c r="J25" s="139"/>
      <c r="K25" s="139"/>
      <c r="L25" s="139"/>
      <c r="M25" s="139"/>
      <c r="N25" s="139"/>
      <c r="O25" s="139"/>
      <c r="P25" s="139"/>
      <c r="Q25" s="139"/>
      <c r="R25" s="139"/>
      <c r="S25" s="139"/>
      <c r="T25" s="139"/>
      <c r="U25" s="139"/>
      <c r="V25" s="139"/>
      <c r="W25" s="139"/>
      <c r="X25" s="139"/>
      <c r="Y25" s="139"/>
      <c r="Z25" s="139"/>
      <c r="AA25" s="139"/>
      <c r="AB25" s="139"/>
      <c r="AC25" s="139"/>
      <c r="AD25" s="139"/>
      <c r="AE25" s="139"/>
      <c r="AF25" s="139"/>
      <c r="AG25" s="139"/>
      <c r="AH25" s="119"/>
      <c r="AI25" s="119"/>
      <c r="AJ25" s="119"/>
      <c r="AK25" s="119"/>
    </row>
    <row r="26" spans="1:37" ht="18.75" customHeight="1" outlineLevel="1">
      <c r="A26" s="73"/>
      <c r="B26" s="73"/>
      <c r="C26" s="125" t="s">
        <v>180</v>
      </c>
      <c r="D26" s="124"/>
      <c r="E26" s="73"/>
      <c r="F26" s="73"/>
      <c r="G26" s="73"/>
      <c r="H26" s="73"/>
      <c r="I26" s="73"/>
      <c r="J26" s="73"/>
      <c r="K26" s="73"/>
      <c r="L26" s="73"/>
      <c r="M26" s="119"/>
      <c r="N26" s="119"/>
      <c r="O26" s="119"/>
      <c r="P26" s="119"/>
      <c r="Q26" s="119"/>
      <c r="R26" s="119"/>
      <c r="S26" s="119"/>
      <c r="T26" s="119"/>
      <c r="U26" s="119"/>
      <c r="V26" s="119"/>
      <c r="W26" s="119"/>
      <c r="X26" s="119"/>
      <c r="Y26" s="119"/>
      <c r="Z26" s="119"/>
      <c r="AA26" s="119"/>
      <c r="AB26" s="119"/>
      <c r="AC26" s="119"/>
      <c r="AD26" s="119"/>
      <c r="AE26" s="119"/>
      <c r="AF26" s="119"/>
      <c r="AG26" s="119"/>
      <c r="AH26" s="119"/>
      <c r="AI26" s="119"/>
      <c r="AJ26" s="119"/>
      <c r="AK26" s="119"/>
    </row>
    <row r="27" spans="1:37" ht="18.75" customHeight="1" outlineLevel="1">
      <c r="A27" s="73"/>
      <c r="B27" s="166" t="s">
        <v>232</v>
      </c>
      <c r="C27" s="142" t="s">
        <v>228</v>
      </c>
      <c r="D27" s="124"/>
      <c r="E27" s="73"/>
      <c r="F27" s="73"/>
      <c r="G27" s="73"/>
      <c r="H27" s="73"/>
      <c r="I27" s="73"/>
      <c r="J27" s="73"/>
      <c r="K27" s="73"/>
      <c r="L27" s="73"/>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row>
    <row r="28" spans="1:37" ht="18.75" customHeight="1" outlineLevel="1">
      <c r="A28" s="73"/>
      <c r="B28" s="166" t="str">
        <f>B11</f>
        <v>1.</v>
      </c>
      <c r="C28" s="142" t="str">
        <f>C11</f>
        <v>Bereich: Produktion</v>
      </c>
      <c r="D28" s="124"/>
      <c r="E28" s="73"/>
      <c r="F28" s="73"/>
      <c r="G28" s="196"/>
      <c r="H28" s="73"/>
      <c r="I28" s="143"/>
      <c r="J28" s="143"/>
      <c r="K28" s="143"/>
      <c r="L28" s="143"/>
      <c r="M28" s="143"/>
      <c r="N28" s="143"/>
      <c r="O28" s="143"/>
      <c r="P28" s="143"/>
      <c r="Q28" s="143"/>
      <c r="R28" s="143"/>
      <c r="S28" s="143"/>
      <c r="T28" s="143"/>
      <c r="U28" s="143"/>
      <c r="V28" s="143"/>
      <c r="W28" s="143"/>
      <c r="X28" s="143"/>
      <c r="Y28" s="143"/>
      <c r="Z28" s="143"/>
      <c r="AA28" s="143"/>
      <c r="AB28" s="143"/>
      <c r="AC28" s="143"/>
      <c r="AD28" s="143"/>
      <c r="AE28" s="143"/>
      <c r="AF28" s="143"/>
      <c r="AG28" s="143"/>
      <c r="AH28" s="119"/>
      <c r="AI28" s="119"/>
      <c r="AJ28" s="119"/>
      <c r="AK28" s="119"/>
    </row>
    <row r="29" spans="1:37" ht="18.75" customHeight="1" outlineLevel="1">
      <c r="A29" s="73"/>
      <c r="B29" s="73"/>
      <c r="C29" s="38" t="str">
        <f>C12</f>
        <v>Max Mustermann</v>
      </c>
      <c r="D29" s="8" t="str">
        <f>Currency_Unit</f>
        <v>EUR</v>
      </c>
      <c r="E29" s="73"/>
      <c r="F29" s="73"/>
      <c r="G29" s="73"/>
      <c r="H29" s="73"/>
      <c r="I29" s="60">
        <f>SUM(J29:AG29)</f>
        <v>96000</v>
      </c>
      <c r="J29" s="193">
        <f>J12*J20</f>
        <v>4000</v>
      </c>
      <c r="K29" s="193">
        <f t="shared" ref="K29:AG32" si="2">K12*K20</f>
        <v>4000</v>
      </c>
      <c r="L29" s="193">
        <f t="shared" si="2"/>
        <v>4000</v>
      </c>
      <c r="M29" s="193">
        <f t="shared" si="2"/>
        <v>4000</v>
      </c>
      <c r="N29" s="193">
        <f t="shared" si="2"/>
        <v>4000</v>
      </c>
      <c r="O29" s="193">
        <f t="shared" si="2"/>
        <v>4000</v>
      </c>
      <c r="P29" s="193">
        <f t="shared" si="2"/>
        <v>4000</v>
      </c>
      <c r="Q29" s="193">
        <f t="shared" si="2"/>
        <v>4000</v>
      </c>
      <c r="R29" s="193">
        <f t="shared" si="2"/>
        <v>4000</v>
      </c>
      <c r="S29" s="193">
        <f t="shared" si="2"/>
        <v>4000</v>
      </c>
      <c r="T29" s="193">
        <f t="shared" si="2"/>
        <v>4000</v>
      </c>
      <c r="U29" s="193">
        <f t="shared" si="2"/>
        <v>4000</v>
      </c>
      <c r="V29" s="193">
        <f t="shared" si="2"/>
        <v>4000</v>
      </c>
      <c r="W29" s="193">
        <f t="shared" si="2"/>
        <v>4000</v>
      </c>
      <c r="X29" s="193">
        <f t="shared" si="2"/>
        <v>4000</v>
      </c>
      <c r="Y29" s="193">
        <f t="shared" si="2"/>
        <v>4000</v>
      </c>
      <c r="Z29" s="193">
        <f t="shared" si="2"/>
        <v>4000</v>
      </c>
      <c r="AA29" s="193">
        <f t="shared" si="2"/>
        <v>4000</v>
      </c>
      <c r="AB29" s="193">
        <f t="shared" si="2"/>
        <v>4000</v>
      </c>
      <c r="AC29" s="193">
        <f t="shared" si="2"/>
        <v>4000</v>
      </c>
      <c r="AD29" s="193">
        <f t="shared" si="2"/>
        <v>4000</v>
      </c>
      <c r="AE29" s="193">
        <f t="shared" si="2"/>
        <v>4000</v>
      </c>
      <c r="AF29" s="193">
        <f t="shared" si="2"/>
        <v>4000</v>
      </c>
      <c r="AG29" s="193">
        <f t="shared" si="2"/>
        <v>4000</v>
      </c>
      <c r="AH29" s="119"/>
      <c r="AI29" s="119"/>
      <c r="AJ29" s="119"/>
      <c r="AK29" s="119"/>
    </row>
    <row r="30" spans="1:37" ht="18.75" customHeight="1" outlineLevel="1">
      <c r="A30" s="73"/>
      <c r="B30" s="73"/>
      <c r="C30" s="38" t="str">
        <f>C13</f>
        <v>Erna Packmeister</v>
      </c>
      <c r="D30" s="8" t="str">
        <f>Currency_Unit</f>
        <v>EUR</v>
      </c>
      <c r="E30" s="73"/>
      <c r="F30" s="73"/>
      <c r="G30" s="73"/>
      <c r="H30" s="73"/>
      <c r="I30" s="60">
        <f>SUM(J30:AG30)</f>
        <v>72000</v>
      </c>
      <c r="J30" s="193">
        <f>J13*J21</f>
        <v>3000</v>
      </c>
      <c r="K30" s="193">
        <f t="shared" si="2"/>
        <v>3000</v>
      </c>
      <c r="L30" s="193">
        <f t="shared" si="2"/>
        <v>3000</v>
      </c>
      <c r="M30" s="193">
        <f t="shared" si="2"/>
        <v>3000</v>
      </c>
      <c r="N30" s="193">
        <f t="shared" si="2"/>
        <v>3000</v>
      </c>
      <c r="O30" s="193">
        <f t="shared" si="2"/>
        <v>3000</v>
      </c>
      <c r="P30" s="193">
        <f t="shared" si="2"/>
        <v>3000</v>
      </c>
      <c r="Q30" s="193">
        <f t="shared" si="2"/>
        <v>3000</v>
      </c>
      <c r="R30" s="193">
        <f t="shared" si="2"/>
        <v>3000</v>
      </c>
      <c r="S30" s="193">
        <f t="shared" si="2"/>
        <v>3000</v>
      </c>
      <c r="T30" s="193">
        <f t="shared" si="2"/>
        <v>3000</v>
      </c>
      <c r="U30" s="193">
        <f t="shared" si="2"/>
        <v>3000</v>
      </c>
      <c r="V30" s="193">
        <f t="shared" si="2"/>
        <v>3000</v>
      </c>
      <c r="W30" s="193">
        <f t="shared" si="2"/>
        <v>3000</v>
      </c>
      <c r="X30" s="193">
        <f t="shared" si="2"/>
        <v>3000</v>
      </c>
      <c r="Y30" s="193">
        <f t="shared" si="2"/>
        <v>3000</v>
      </c>
      <c r="Z30" s="193">
        <f t="shared" si="2"/>
        <v>3000</v>
      </c>
      <c r="AA30" s="193">
        <f t="shared" si="2"/>
        <v>3000</v>
      </c>
      <c r="AB30" s="193">
        <f t="shared" si="2"/>
        <v>3000</v>
      </c>
      <c r="AC30" s="193">
        <f t="shared" si="2"/>
        <v>3000</v>
      </c>
      <c r="AD30" s="193">
        <f t="shared" si="2"/>
        <v>3000</v>
      </c>
      <c r="AE30" s="193">
        <f t="shared" si="2"/>
        <v>3000</v>
      </c>
      <c r="AF30" s="193">
        <f t="shared" si="2"/>
        <v>3000</v>
      </c>
      <c r="AG30" s="193">
        <f t="shared" si="2"/>
        <v>3000</v>
      </c>
      <c r="AH30" s="119"/>
      <c r="AI30" s="119"/>
      <c r="AJ30" s="119"/>
      <c r="AK30" s="119"/>
    </row>
    <row r="31" spans="1:37" ht="18.75" customHeight="1" outlineLevel="1">
      <c r="A31" s="73"/>
      <c r="B31" s="73"/>
      <c r="C31" s="38" t="str">
        <f>C14</f>
        <v>Freddy Fuhrmann</v>
      </c>
      <c r="D31" s="8" t="str">
        <f>Currency_Unit</f>
        <v>EUR</v>
      </c>
      <c r="E31" s="73"/>
      <c r="F31" s="73"/>
      <c r="G31" s="73"/>
      <c r="H31" s="73"/>
      <c r="I31" s="60">
        <f>SUM(J31:AG31)</f>
        <v>169260</v>
      </c>
      <c r="J31" s="193">
        <f>J14*J22</f>
        <v>7000</v>
      </c>
      <c r="K31" s="193">
        <f t="shared" si="2"/>
        <v>7000</v>
      </c>
      <c r="L31" s="193">
        <f t="shared" si="2"/>
        <v>7000</v>
      </c>
      <c r="M31" s="193">
        <f t="shared" si="2"/>
        <v>7000</v>
      </c>
      <c r="N31" s="193">
        <f t="shared" si="2"/>
        <v>7000</v>
      </c>
      <c r="O31" s="193">
        <f t="shared" si="2"/>
        <v>7000</v>
      </c>
      <c r="P31" s="193">
        <f t="shared" si="2"/>
        <v>7000</v>
      </c>
      <c r="Q31" s="193">
        <f t="shared" si="2"/>
        <v>7000</v>
      </c>
      <c r="R31" s="193">
        <f t="shared" si="2"/>
        <v>7000</v>
      </c>
      <c r="S31" s="193">
        <f t="shared" si="2"/>
        <v>7000</v>
      </c>
      <c r="T31" s="193">
        <f t="shared" si="2"/>
        <v>7000</v>
      </c>
      <c r="U31" s="193">
        <f t="shared" si="2"/>
        <v>7000</v>
      </c>
      <c r="V31" s="193">
        <f t="shared" si="2"/>
        <v>7104.9999999999991</v>
      </c>
      <c r="W31" s="193">
        <f t="shared" si="2"/>
        <v>7104.9999999999991</v>
      </c>
      <c r="X31" s="193">
        <f t="shared" si="2"/>
        <v>7104.9999999999991</v>
      </c>
      <c r="Y31" s="193">
        <f t="shared" si="2"/>
        <v>7104.9999999999991</v>
      </c>
      <c r="Z31" s="193">
        <f t="shared" si="2"/>
        <v>7104.9999999999991</v>
      </c>
      <c r="AA31" s="193">
        <f t="shared" si="2"/>
        <v>7104.9999999999991</v>
      </c>
      <c r="AB31" s="193">
        <f t="shared" si="2"/>
        <v>7104.9999999999991</v>
      </c>
      <c r="AC31" s="193">
        <f t="shared" si="2"/>
        <v>7104.9999999999991</v>
      </c>
      <c r="AD31" s="193">
        <f t="shared" si="2"/>
        <v>7104.9999999999991</v>
      </c>
      <c r="AE31" s="193">
        <f t="shared" si="2"/>
        <v>7104.9999999999991</v>
      </c>
      <c r="AF31" s="193">
        <f t="shared" si="2"/>
        <v>7104.9999999999991</v>
      </c>
      <c r="AG31" s="193">
        <f t="shared" si="2"/>
        <v>7104.9999999999991</v>
      </c>
      <c r="AH31" s="119"/>
      <c r="AI31" s="119"/>
      <c r="AJ31" s="119"/>
      <c r="AK31" s="119"/>
    </row>
    <row r="32" spans="1:37" ht="18.75" customHeight="1" outlineLevel="1">
      <c r="A32" s="73"/>
      <c r="B32" s="73"/>
      <c r="C32" s="38" t="str">
        <f>C15</f>
        <v>Stelle / Lackierer</v>
      </c>
      <c r="D32" s="8" t="str">
        <f>Currency_Unit</f>
        <v>EUR</v>
      </c>
      <c r="E32" s="73"/>
      <c r="F32" s="73"/>
      <c r="G32" s="73"/>
      <c r="H32" s="73"/>
      <c r="I32" s="60">
        <f>SUM(J32:AG32)</f>
        <v>180000</v>
      </c>
      <c r="J32" s="193">
        <f>J15*J23</f>
        <v>7500</v>
      </c>
      <c r="K32" s="193">
        <f t="shared" si="2"/>
        <v>7500</v>
      </c>
      <c r="L32" s="193">
        <f t="shared" si="2"/>
        <v>7500</v>
      </c>
      <c r="M32" s="193">
        <f t="shared" si="2"/>
        <v>7500</v>
      </c>
      <c r="N32" s="193">
        <f t="shared" si="2"/>
        <v>7500</v>
      </c>
      <c r="O32" s="193">
        <f t="shared" si="2"/>
        <v>7500</v>
      </c>
      <c r="P32" s="193">
        <f t="shared" si="2"/>
        <v>7500</v>
      </c>
      <c r="Q32" s="193">
        <f t="shared" si="2"/>
        <v>7500</v>
      </c>
      <c r="R32" s="193">
        <f t="shared" si="2"/>
        <v>7500</v>
      </c>
      <c r="S32" s="193">
        <f t="shared" si="2"/>
        <v>7500</v>
      </c>
      <c r="T32" s="193">
        <f t="shared" si="2"/>
        <v>7500</v>
      </c>
      <c r="U32" s="193">
        <f t="shared" si="2"/>
        <v>7500</v>
      </c>
      <c r="V32" s="193">
        <f t="shared" si="2"/>
        <v>7500</v>
      </c>
      <c r="W32" s="193">
        <f t="shared" si="2"/>
        <v>7500</v>
      </c>
      <c r="X32" s="193">
        <f t="shared" si="2"/>
        <v>7500</v>
      </c>
      <c r="Y32" s="193">
        <f t="shared" si="2"/>
        <v>7500</v>
      </c>
      <c r="Z32" s="193">
        <f t="shared" si="2"/>
        <v>7500</v>
      </c>
      <c r="AA32" s="193">
        <f t="shared" si="2"/>
        <v>7500</v>
      </c>
      <c r="AB32" s="193">
        <f t="shared" si="2"/>
        <v>7500</v>
      </c>
      <c r="AC32" s="193">
        <f t="shared" si="2"/>
        <v>7500</v>
      </c>
      <c r="AD32" s="193">
        <f t="shared" si="2"/>
        <v>7500</v>
      </c>
      <c r="AE32" s="193">
        <f t="shared" si="2"/>
        <v>7500</v>
      </c>
      <c r="AF32" s="193">
        <f t="shared" si="2"/>
        <v>7500</v>
      </c>
      <c r="AG32" s="193">
        <f t="shared" si="2"/>
        <v>7500</v>
      </c>
      <c r="AH32" s="119"/>
      <c r="AI32" s="119"/>
      <c r="AJ32" s="119"/>
      <c r="AK32" s="119"/>
    </row>
    <row r="33" spans="1:37" ht="18.75" customHeight="1" outlineLevel="1">
      <c r="A33" s="73"/>
      <c r="B33" s="73"/>
      <c r="C33" s="63" t="s">
        <v>210</v>
      </c>
      <c r="D33" s="8" t="str">
        <f>Currency_Unit</f>
        <v>EUR</v>
      </c>
      <c r="E33" s="36"/>
      <c r="H33" s="36"/>
      <c r="I33" s="60">
        <f>SUM(J33:AG33)</f>
        <v>517260</v>
      </c>
      <c r="J33" s="74">
        <f>SUM(J29:J32)</f>
        <v>21500</v>
      </c>
      <c r="K33" s="74">
        <f t="shared" ref="K33:AG33" si="3">SUM(K29:K32)</f>
        <v>21500</v>
      </c>
      <c r="L33" s="74">
        <f t="shared" si="3"/>
        <v>21500</v>
      </c>
      <c r="M33" s="74">
        <f t="shared" si="3"/>
        <v>21500</v>
      </c>
      <c r="N33" s="74">
        <f t="shared" si="3"/>
        <v>21500</v>
      </c>
      <c r="O33" s="74">
        <f t="shared" si="3"/>
        <v>21500</v>
      </c>
      <c r="P33" s="74">
        <f t="shared" si="3"/>
        <v>21500</v>
      </c>
      <c r="Q33" s="74">
        <f t="shared" si="3"/>
        <v>21500</v>
      </c>
      <c r="R33" s="74">
        <f t="shared" si="3"/>
        <v>21500</v>
      </c>
      <c r="S33" s="74">
        <f t="shared" si="3"/>
        <v>21500</v>
      </c>
      <c r="T33" s="74">
        <f t="shared" si="3"/>
        <v>21500</v>
      </c>
      <c r="U33" s="74">
        <f t="shared" si="3"/>
        <v>21500</v>
      </c>
      <c r="V33" s="74">
        <f t="shared" si="3"/>
        <v>21605</v>
      </c>
      <c r="W33" s="74">
        <f t="shared" si="3"/>
        <v>21605</v>
      </c>
      <c r="X33" s="74">
        <f t="shared" si="3"/>
        <v>21605</v>
      </c>
      <c r="Y33" s="74">
        <f t="shared" si="3"/>
        <v>21605</v>
      </c>
      <c r="Z33" s="74">
        <f t="shared" si="3"/>
        <v>21605</v>
      </c>
      <c r="AA33" s="74">
        <f t="shared" si="3"/>
        <v>21605</v>
      </c>
      <c r="AB33" s="74">
        <f t="shared" si="3"/>
        <v>21605</v>
      </c>
      <c r="AC33" s="74">
        <f t="shared" si="3"/>
        <v>21605</v>
      </c>
      <c r="AD33" s="74">
        <f t="shared" si="3"/>
        <v>21605</v>
      </c>
      <c r="AE33" s="74">
        <f t="shared" si="3"/>
        <v>21605</v>
      </c>
      <c r="AF33" s="74">
        <f t="shared" si="3"/>
        <v>21605</v>
      </c>
      <c r="AG33" s="74">
        <f t="shared" si="3"/>
        <v>21605</v>
      </c>
      <c r="AH33" s="119"/>
      <c r="AI33" s="119"/>
      <c r="AJ33" s="119"/>
      <c r="AK33" s="119"/>
    </row>
    <row r="34" spans="1:37" ht="18.75" customHeight="1" outlineLevel="1">
      <c r="A34" s="73"/>
      <c r="B34" s="166"/>
      <c r="C34" s="73"/>
      <c r="D34" s="124"/>
      <c r="E34" s="73"/>
      <c r="F34" s="73"/>
      <c r="G34" s="73"/>
      <c r="H34" s="73"/>
      <c r="I34" s="143"/>
      <c r="J34" s="143"/>
      <c r="K34" s="143"/>
      <c r="L34" s="143"/>
      <c r="M34" s="143"/>
      <c r="N34" s="143"/>
      <c r="O34" s="143"/>
      <c r="P34" s="143"/>
      <c r="Q34" s="143"/>
      <c r="R34" s="143"/>
      <c r="S34" s="143"/>
      <c r="T34" s="143"/>
      <c r="U34" s="143"/>
      <c r="V34" s="143"/>
      <c r="W34" s="143"/>
      <c r="X34" s="143"/>
      <c r="Y34" s="143"/>
      <c r="Z34" s="143"/>
      <c r="AA34" s="143"/>
      <c r="AB34" s="143"/>
      <c r="AC34" s="143"/>
      <c r="AD34" s="143"/>
      <c r="AE34" s="143"/>
      <c r="AF34" s="143"/>
      <c r="AG34" s="143"/>
      <c r="AH34" s="119"/>
      <c r="AI34" s="119"/>
      <c r="AJ34" s="119"/>
      <c r="AK34" s="119"/>
    </row>
    <row r="35" spans="1:37" ht="18.75" customHeight="1" outlineLevel="1">
      <c r="A35" s="73"/>
      <c r="B35" s="166" t="s">
        <v>234</v>
      </c>
      <c r="C35" s="142" t="s">
        <v>225</v>
      </c>
      <c r="D35" s="119"/>
      <c r="E35" s="119"/>
      <c r="F35" s="186" t="s">
        <v>226</v>
      </c>
      <c r="G35" s="119"/>
      <c r="H35" s="119"/>
      <c r="I35" s="119"/>
      <c r="J35" s="143"/>
      <c r="K35" s="143"/>
      <c r="L35" s="143"/>
      <c r="M35" s="141"/>
      <c r="N35" s="141"/>
      <c r="O35" s="141"/>
      <c r="P35" s="141"/>
      <c r="Q35" s="141"/>
      <c r="R35" s="141"/>
      <c r="S35" s="141"/>
      <c r="T35" s="141"/>
      <c r="U35" s="141"/>
      <c r="V35" s="141"/>
      <c r="W35" s="141"/>
      <c r="X35" s="141"/>
      <c r="Y35" s="141"/>
      <c r="Z35" s="141"/>
      <c r="AA35" s="141"/>
      <c r="AB35" s="141"/>
      <c r="AC35" s="141"/>
      <c r="AD35" s="141"/>
      <c r="AE35" s="141"/>
      <c r="AF35" s="141"/>
      <c r="AG35" s="141"/>
      <c r="AH35" s="119"/>
      <c r="AI35" s="119"/>
      <c r="AJ35" s="119"/>
      <c r="AK35" s="119"/>
    </row>
    <row r="36" spans="1:37" ht="18.75" customHeight="1" outlineLevel="1">
      <c r="A36" s="73"/>
      <c r="B36" s="166" t="str">
        <f>B11</f>
        <v>1.</v>
      </c>
      <c r="C36" s="142" t="str">
        <f>C11</f>
        <v>Bereich: Produktion</v>
      </c>
      <c r="D36" s="124"/>
      <c r="E36" s="124"/>
      <c r="F36" s="147" t="s">
        <v>221</v>
      </c>
      <c r="G36" s="119"/>
      <c r="H36" s="119"/>
      <c r="I36" s="143"/>
      <c r="J36" s="143"/>
      <c r="K36" s="119"/>
      <c r="L36" s="143"/>
      <c r="M36" s="143"/>
      <c r="N36" s="141"/>
      <c r="O36" s="141"/>
      <c r="P36" s="141"/>
      <c r="Q36" s="141"/>
      <c r="R36" s="141"/>
      <c r="S36" s="141"/>
      <c r="T36" s="141"/>
      <c r="U36" s="141"/>
      <c r="V36" s="141"/>
      <c r="W36" s="141"/>
      <c r="X36" s="141"/>
      <c r="Y36" s="141"/>
      <c r="Z36" s="141"/>
      <c r="AA36" s="141"/>
      <c r="AB36" s="141"/>
      <c r="AC36" s="141"/>
      <c r="AD36" s="141"/>
      <c r="AE36" s="141"/>
      <c r="AF36" s="141"/>
      <c r="AG36" s="141"/>
      <c r="AH36" s="119"/>
      <c r="AI36" s="119"/>
      <c r="AJ36" s="119"/>
      <c r="AK36" s="119"/>
    </row>
    <row r="37" spans="1:37" ht="18.75" customHeight="1" outlineLevel="1">
      <c r="A37" s="73"/>
      <c r="B37" s="73"/>
      <c r="C37" s="38" t="str">
        <f>C12</f>
        <v>Max Mustermann</v>
      </c>
      <c r="D37" s="8" t="str">
        <f t="shared" ref="D37:D41" si="4">Currency_Unit</f>
        <v>EUR</v>
      </c>
      <c r="E37" s="204" t="str">
        <f>IF(AND(OR(E12=0,E12=2),F37&lt;&gt;0,KA_On=1),"nicht mögl. =&gt;","")</f>
        <v/>
      </c>
      <c r="F37" s="122">
        <v>0.4</v>
      </c>
      <c r="G37" s="119"/>
      <c r="H37" s="119"/>
      <c r="I37" s="60">
        <f t="shared" ref="I37:I41" si="5">SUM(J37:AG37)</f>
        <v>9600</v>
      </c>
      <c r="J37" s="193">
        <f t="shared" ref="J37:N40" si="6">IF(AND(J$6=1,$F37&lt;&gt;1,$E12&lt;&gt;0,$E12&lt;&gt;2),J12*J20*$F37,0)</f>
        <v>0</v>
      </c>
      <c r="K37" s="193">
        <f t="shared" si="6"/>
        <v>0</v>
      </c>
      <c r="L37" s="193">
        <f t="shared" si="6"/>
        <v>0</v>
      </c>
      <c r="M37" s="193">
        <f t="shared" si="6"/>
        <v>1600</v>
      </c>
      <c r="N37" s="193">
        <f t="shared" si="6"/>
        <v>1600</v>
      </c>
      <c r="O37" s="193">
        <f t="shared" ref="O37:AG40" si="7">IF(AND(O$6=1,$F37&lt;&gt;1,$E12&lt;&gt;0,$E12&lt;&gt;2),O12*O20*$F37,0)</f>
        <v>1600</v>
      </c>
      <c r="P37" s="193">
        <f t="shared" si="7"/>
        <v>1600</v>
      </c>
      <c r="Q37" s="193">
        <f t="shared" si="7"/>
        <v>1600</v>
      </c>
      <c r="R37" s="193">
        <f t="shared" si="7"/>
        <v>1600</v>
      </c>
      <c r="S37" s="193">
        <f t="shared" si="7"/>
        <v>0</v>
      </c>
      <c r="T37" s="193">
        <f t="shared" si="7"/>
        <v>0</v>
      </c>
      <c r="U37" s="193">
        <f t="shared" si="7"/>
        <v>0</v>
      </c>
      <c r="V37" s="193">
        <f t="shared" si="7"/>
        <v>0</v>
      </c>
      <c r="W37" s="193">
        <f t="shared" si="7"/>
        <v>0</v>
      </c>
      <c r="X37" s="193">
        <f t="shared" si="7"/>
        <v>0</v>
      </c>
      <c r="Y37" s="193">
        <f t="shared" si="7"/>
        <v>0</v>
      </c>
      <c r="Z37" s="193">
        <f t="shared" si="7"/>
        <v>0</v>
      </c>
      <c r="AA37" s="193">
        <f t="shared" si="7"/>
        <v>0</v>
      </c>
      <c r="AB37" s="193">
        <f t="shared" si="7"/>
        <v>0</v>
      </c>
      <c r="AC37" s="193">
        <f t="shared" si="7"/>
        <v>0</v>
      </c>
      <c r="AD37" s="193">
        <f t="shared" si="7"/>
        <v>0</v>
      </c>
      <c r="AE37" s="193">
        <f t="shared" si="7"/>
        <v>0</v>
      </c>
      <c r="AF37" s="193">
        <f t="shared" si="7"/>
        <v>0</v>
      </c>
      <c r="AG37" s="193">
        <f t="shared" si="7"/>
        <v>0</v>
      </c>
      <c r="AH37" s="119"/>
      <c r="AI37" s="143"/>
      <c r="AJ37" s="119"/>
      <c r="AK37" s="119"/>
    </row>
    <row r="38" spans="1:37" ht="18.75" customHeight="1" outlineLevel="1">
      <c r="A38" s="73"/>
      <c r="B38" s="73"/>
      <c r="C38" s="38" t="str">
        <f>C13</f>
        <v>Erna Packmeister</v>
      </c>
      <c r="D38" s="8" t="str">
        <f t="shared" si="4"/>
        <v>EUR</v>
      </c>
      <c r="E38" s="204" t="str">
        <f>IF(AND(OR(E13=0,E13=2),F38&lt;&gt;0,KA_On=1),"nicht mögl. =&gt;","")</f>
        <v/>
      </c>
      <c r="F38" s="122">
        <v>0.7</v>
      </c>
      <c r="G38" s="119"/>
      <c r="H38" s="119"/>
      <c r="I38" s="60">
        <f t="shared" si="5"/>
        <v>12600</v>
      </c>
      <c r="J38" s="193">
        <f t="shared" si="6"/>
        <v>0</v>
      </c>
      <c r="K38" s="193">
        <f t="shared" si="6"/>
        <v>0</v>
      </c>
      <c r="L38" s="193">
        <f t="shared" si="6"/>
        <v>0</v>
      </c>
      <c r="M38" s="193">
        <f t="shared" si="6"/>
        <v>2100</v>
      </c>
      <c r="N38" s="193">
        <f t="shared" si="6"/>
        <v>2100</v>
      </c>
      <c r="O38" s="193">
        <f t="shared" si="7"/>
        <v>2100</v>
      </c>
      <c r="P38" s="193">
        <f t="shared" si="7"/>
        <v>2100</v>
      </c>
      <c r="Q38" s="193">
        <f t="shared" si="7"/>
        <v>2100</v>
      </c>
      <c r="R38" s="193">
        <f t="shared" si="7"/>
        <v>2100</v>
      </c>
      <c r="S38" s="193">
        <f t="shared" si="7"/>
        <v>0</v>
      </c>
      <c r="T38" s="193">
        <f t="shared" si="7"/>
        <v>0</v>
      </c>
      <c r="U38" s="193">
        <f t="shared" si="7"/>
        <v>0</v>
      </c>
      <c r="V38" s="193">
        <f t="shared" si="7"/>
        <v>0</v>
      </c>
      <c r="W38" s="193">
        <f t="shared" si="7"/>
        <v>0</v>
      </c>
      <c r="X38" s="193">
        <f t="shared" si="7"/>
        <v>0</v>
      </c>
      <c r="Y38" s="193">
        <f t="shared" si="7"/>
        <v>0</v>
      </c>
      <c r="Z38" s="193">
        <f t="shared" si="7"/>
        <v>0</v>
      </c>
      <c r="AA38" s="193">
        <f t="shared" si="7"/>
        <v>0</v>
      </c>
      <c r="AB38" s="193">
        <f t="shared" si="7"/>
        <v>0</v>
      </c>
      <c r="AC38" s="193">
        <f t="shared" si="7"/>
        <v>0</v>
      </c>
      <c r="AD38" s="193">
        <f t="shared" si="7"/>
        <v>0</v>
      </c>
      <c r="AE38" s="193">
        <f t="shared" si="7"/>
        <v>0</v>
      </c>
      <c r="AF38" s="193">
        <f t="shared" si="7"/>
        <v>0</v>
      </c>
      <c r="AG38" s="193">
        <f t="shared" si="7"/>
        <v>0</v>
      </c>
      <c r="AH38" s="119"/>
      <c r="AI38" s="143"/>
      <c r="AJ38" s="119"/>
      <c r="AK38" s="119"/>
    </row>
    <row r="39" spans="1:37" ht="18.75" customHeight="1" outlineLevel="1">
      <c r="A39" s="73"/>
      <c r="B39" s="73"/>
      <c r="C39" s="38" t="str">
        <f>C14</f>
        <v>Freddy Fuhrmann</v>
      </c>
      <c r="D39" s="8" t="str">
        <f t="shared" si="4"/>
        <v>EUR</v>
      </c>
      <c r="E39" s="204" t="str">
        <f>IF(AND(OR(E14=0,E14=2),F39&lt;&gt;0,KA_On=1),"nicht mögl. =&gt;","")</f>
        <v/>
      </c>
      <c r="F39" s="122">
        <v>0</v>
      </c>
      <c r="G39" s="119"/>
      <c r="H39" s="119"/>
      <c r="I39" s="60">
        <f t="shared" si="5"/>
        <v>0</v>
      </c>
      <c r="J39" s="193">
        <f t="shared" si="6"/>
        <v>0</v>
      </c>
      <c r="K39" s="193">
        <f t="shared" si="6"/>
        <v>0</v>
      </c>
      <c r="L39" s="193">
        <f t="shared" si="6"/>
        <v>0</v>
      </c>
      <c r="M39" s="193">
        <f t="shared" si="6"/>
        <v>0</v>
      </c>
      <c r="N39" s="193">
        <f t="shared" si="6"/>
        <v>0</v>
      </c>
      <c r="O39" s="193">
        <f t="shared" si="7"/>
        <v>0</v>
      </c>
      <c r="P39" s="193">
        <f t="shared" si="7"/>
        <v>0</v>
      </c>
      <c r="Q39" s="193">
        <f t="shared" si="7"/>
        <v>0</v>
      </c>
      <c r="R39" s="193">
        <f t="shared" si="7"/>
        <v>0</v>
      </c>
      <c r="S39" s="193">
        <f t="shared" si="7"/>
        <v>0</v>
      </c>
      <c r="T39" s="193">
        <f t="shared" si="7"/>
        <v>0</v>
      </c>
      <c r="U39" s="193">
        <f t="shared" si="7"/>
        <v>0</v>
      </c>
      <c r="V39" s="193">
        <f t="shared" si="7"/>
        <v>0</v>
      </c>
      <c r="W39" s="193">
        <f t="shared" si="7"/>
        <v>0</v>
      </c>
      <c r="X39" s="193">
        <f t="shared" si="7"/>
        <v>0</v>
      </c>
      <c r="Y39" s="193">
        <f t="shared" si="7"/>
        <v>0</v>
      </c>
      <c r="Z39" s="193">
        <f t="shared" si="7"/>
        <v>0</v>
      </c>
      <c r="AA39" s="193">
        <f t="shared" si="7"/>
        <v>0</v>
      </c>
      <c r="AB39" s="193">
        <f t="shared" si="7"/>
        <v>0</v>
      </c>
      <c r="AC39" s="193">
        <f t="shared" si="7"/>
        <v>0</v>
      </c>
      <c r="AD39" s="193">
        <f t="shared" si="7"/>
        <v>0</v>
      </c>
      <c r="AE39" s="193">
        <f t="shared" si="7"/>
        <v>0</v>
      </c>
      <c r="AF39" s="193">
        <f t="shared" si="7"/>
        <v>0</v>
      </c>
      <c r="AG39" s="193">
        <f t="shared" si="7"/>
        <v>0</v>
      </c>
      <c r="AH39" s="119"/>
      <c r="AI39" s="143"/>
      <c r="AJ39" s="119"/>
      <c r="AK39" s="119"/>
    </row>
    <row r="40" spans="1:37" ht="18.75" customHeight="1" outlineLevel="1">
      <c r="A40" s="73"/>
      <c r="B40" s="73"/>
      <c r="C40" s="38" t="str">
        <f>C15</f>
        <v>Stelle / Lackierer</v>
      </c>
      <c r="D40" s="8" t="str">
        <f t="shared" si="4"/>
        <v>EUR</v>
      </c>
      <c r="E40" s="204" t="str">
        <f>IF(AND(OR(E15=0,E15=2),F40&lt;&gt;0,KA_On=1),"nicht mögl. =&gt;","")</f>
        <v/>
      </c>
      <c r="F40" s="122">
        <v>0.6</v>
      </c>
      <c r="G40" s="119"/>
      <c r="H40" s="119"/>
      <c r="I40" s="60">
        <f t="shared" si="5"/>
        <v>27000</v>
      </c>
      <c r="J40" s="193">
        <f t="shared" si="6"/>
        <v>0</v>
      </c>
      <c r="K40" s="193">
        <f t="shared" si="6"/>
        <v>0</v>
      </c>
      <c r="L40" s="193">
        <f t="shared" si="6"/>
        <v>0</v>
      </c>
      <c r="M40" s="193">
        <f t="shared" si="6"/>
        <v>4500</v>
      </c>
      <c r="N40" s="193">
        <f t="shared" si="6"/>
        <v>4500</v>
      </c>
      <c r="O40" s="193">
        <f t="shared" si="7"/>
        <v>4500</v>
      </c>
      <c r="P40" s="193">
        <f t="shared" si="7"/>
        <v>4500</v>
      </c>
      <c r="Q40" s="193">
        <f t="shared" si="7"/>
        <v>4500</v>
      </c>
      <c r="R40" s="193">
        <f t="shared" si="7"/>
        <v>4500</v>
      </c>
      <c r="S40" s="193">
        <f t="shared" si="7"/>
        <v>0</v>
      </c>
      <c r="T40" s="193">
        <f t="shared" si="7"/>
        <v>0</v>
      </c>
      <c r="U40" s="193">
        <f t="shared" si="7"/>
        <v>0</v>
      </c>
      <c r="V40" s="193">
        <f t="shared" si="7"/>
        <v>0</v>
      </c>
      <c r="W40" s="193">
        <f t="shared" si="7"/>
        <v>0</v>
      </c>
      <c r="X40" s="193">
        <f t="shared" si="7"/>
        <v>0</v>
      </c>
      <c r="Y40" s="193">
        <f t="shared" si="7"/>
        <v>0</v>
      </c>
      <c r="Z40" s="193">
        <f t="shared" si="7"/>
        <v>0</v>
      </c>
      <c r="AA40" s="193">
        <f t="shared" si="7"/>
        <v>0</v>
      </c>
      <c r="AB40" s="193">
        <f t="shared" si="7"/>
        <v>0</v>
      </c>
      <c r="AC40" s="193">
        <f t="shared" si="7"/>
        <v>0</v>
      </c>
      <c r="AD40" s="193">
        <f t="shared" si="7"/>
        <v>0</v>
      </c>
      <c r="AE40" s="193">
        <f t="shared" si="7"/>
        <v>0</v>
      </c>
      <c r="AF40" s="193">
        <f t="shared" si="7"/>
        <v>0</v>
      </c>
      <c r="AG40" s="193">
        <f t="shared" si="7"/>
        <v>0</v>
      </c>
      <c r="AH40" s="119"/>
      <c r="AI40" s="143"/>
      <c r="AJ40" s="119"/>
      <c r="AK40" s="119"/>
    </row>
    <row r="41" spans="1:37" ht="18.75" customHeight="1" outlineLevel="1">
      <c r="A41" s="73"/>
      <c r="B41" s="166"/>
      <c r="C41" s="63" t="s">
        <v>210</v>
      </c>
      <c r="D41" s="8" t="str">
        <f t="shared" si="4"/>
        <v>EUR</v>
      </c>
      <c r="E41" s="36"/>
      <c r="F41" s="36"/>
      <c r="G41" s="36"/>
      <c r="H41" s="36"/>
      <c r="I41" s="60">
        <f t="shared" si="5"/>
        <v>49200</v>
      </c>
      <c r="J41" s="74">
        <f>SUM(J37:J40)</f>
        <v>0</v>
      </c>
      <c r="K41" s="74">
        <f t="shared" ref="K41:AG41" si="8">SUM(K37:K40)</f>
        <v>0</v>
      </c>
      <c r="L41" s="74">
        <f t="shared" si="8"/>
        <v>0</v>
      </c>
      <c r="M41" s="74">
        <f t="shared" si="8"/>
        <v>8200</v>
      </c>
      <c r="N41" s="74">
        <f t="shared" si="8"/>
        <v>8200</v>
      </c>
      <c r="O41" s="74">
        <f t="shared" si="8"/>
        <v>8200</v>
      </c>
      <c r="P41" s="74">
        <f t="shared" si="8"/>
        <v>8200</v>
      </c>
      <c r="Q41" s="74">
        <f t="shared" si="8"/>
        <v>8200</v>
      </c>
      <c r="R41" s="74">
        <f t="shared" si="8"/>
        <v>8200</v>
      </c>
      <c r="S41" s="74">
        <f t="shared" si="8"/>
        <v>0</v>
      </c>
      <c r="T41" s="74">
        <f t="shared" si="8"/>
        <v>0</v>
      </c>
      <c r="U41" s="74">
        <f t="shared" si="8"/>
        <v>0</v>
      </c>
      <c r="V41" s="74">
        <f t="shared" si="8"/>
        <v>0</v>
      </c>
      <c r="W41" s="74">
        <f t="shared" si="8"/>
        <v>0</v>
      </c>
      <c r="X41" s="74">
        <f t="shared" si="8"/>
        <v>0</v>
      </c>
      <c r="Y41" s="74">
        <f t="shared" si="8"/>
        <v>0</v>
      </c>
      <c r="Z41" s="74">
        <f t="shared" si="8"/>
        <v>0</v>
      </c>
      <c r="AA41" s="74">
        <f t="shared" si="8"/>
        <v>0</v>
      </c>
      <c r="AB41" s="74">
        <f t="shared" si="8"/>
        <v>0</v>
      </c>
      <c r="AC41" s="74">
        <f t="shared" si="8"/>
        <v>0</v>
      </c>
      <c r="AD41" s="74">
        <f t="shared" si="8"/>
        <v>0</v>
      </c>
      <c r="AE41" s="74">
        <f t="shared" si="8"/>
        <v>0</v>
      </c>
      <c r="AF41" s="74">
        <f t="shared" si="8"/>
        <v>0</v>
      </c>
      <c r="AG41" s="74">
        <f t="shared" si="8"/>
        <v>0</v>
      </c>
      <c r="AH41" s="119"/>
      <c r="AI41" s="119"/>
      <c r="AJ41" s="119"/>
      <c r="AK41" s="119"/>
    </row>
    <row r="42" spans="1:37" ht="18.75" customHeight="1" outlineLevel="1">
      <c r="A42" s="73"/>
      <c r="B42" s="73"/>
      <c r="C42" s="73"/>
      <c r="D42" s="73"/>
      <c r="E42" s="73"/>
      <c r="F42" s="73"/>
      <c r="G42" s="73"/>
      <c r="H42" s="73"/>
      <c r="I42" s="73"/>
      <c r="J42" s="73"/>
      <c r="K42" s="73"/>
      <c r="L42" s="73"/>
      <c r="M42" s="73"/>
      <c r="N42" s="143"/>
      <c r="O42" s="143"/>
      <c r="P42" s="143"/>
      <c r="Q42" s="143"/>
      <c r="R42" s="143"/>
      <c r="S42" s="143"/>
      <c r="T42" s="143"/>
      <c r="U42" s="143"/>
      <c r="V42" s="143"/>
      <c r="W42" s="143"/>
      <c r="X42" s="143"/>
      <c r="Y42" s="143"/>
      <c r="Z42" s="143"/>
      <c r="AA42" s="143"/>
      <c r="AB42" s="143"/>
      <c r="AC42" s="143"/>
      <c r="AD42" s="143"/>
      <c r="AE42" s="143"/>
      <c r="AF42" s="143"/>
      <c r="AG42" s="143"/>
      <c r="AH42" s="119"/>
      <c r="AI42" s="119"/>
      <c r="AJ42" s="119"/>
      <c r="AK42" s="119"/>
    </row>
    <row r="43" spans="1:37" ht="18.75" customHeight="1" outlineLevel="1">
      <c r="A43" s="73"/>
      <c r="B43" s="166" t="s">
        <v>233</v>
      </c>
      <c r="C43" s="142" t="s">
        <v>229</v>
      </c>
      <c r="D43" s="201"/>
      <c r="E43" s="73"/>
      <c r="F43" s="73"/>
      <c r="G43" s="73"/>
      <c r="H43" s="73"/>
      <c r="I43" s="143"/>
      <c r="J43" s="143"/>
      <c r="K43" s="143"/>
      <c r="L43" s="143"/>
      <c r="M43" s="143"/>
      <c r="N43" s="143"/>
      <c r="O43" s="143"/>
      <c r="P43" s="143"/>
      <c r="Q43" s="143"/>
      <c r="R43" s="143"/>
      <c r="S43" s="143"/>
      <c r="T43" s="143"/>
      <c r="U43" s="143"/>
      <c r="V43" s="143"/>
      <c r="W43" s="143"/>
      <c r="X43" s="143"/>
      <c r="Y43" s="143"/>
      <c r="Z43" s="143"/>
      <c r="AA43" s="143"/>
      <c r="AB43" s="143"/>
      <c r="AC43" s="143"/>
      <c r="AD43" s="143"/>
      <c r="AE43" s="143"/>
      <c r="AF43" s="143"/>
      <c r="AG43" s="143"/>
      <c r="AH43" s="119"/>
      <c r="AI43" s="119"/>
      <c r="AJ43" s="119"/>
      <c r="AK43" s="119"/>
    </row>
    <row r="44" spans="1:37" ht="18.75" customHeight="1" outlineLevel="1">
      <c r="A44" s="73"/>
      <c r="B44" s="166" t="str">
        <f>B11</f>
        <v>1.</v>
      </c>
      <c r="C44" s="142" t="str">
        <f>C11</f>
        <v>Bereich: Produktion</v>
      </c>
      <c r="D44" s="124"/>
      <c r="E44" s="73"/>
      <c r="F44" s="147" t="s">
        <v>221</v>
      </c>
      <c r="G44" s="73"/>
      <c r="H44" s="73"/>
      <c r="I44" s="143"/>
      <c r="J44" s="143"/>
      <c r="K44" s="143"/>
      <c r="L44" s="143"/>
      <c r="M44" s="143"/>
      <c r="N44" s="143"/>
      <c r="O44" s="143"/>
      <c r="P44" s="143"/>
      <c r="Q44" s="143"/>
      <c r="R44" s="143"/>
      <c r="S44" s="143"/>
      <c r="T44" s="143"/>
      <c r="U44" s="143"/>
      <c r="V44" s="143"/>
      <c r="W44" s="143"/>
      <c r="X44" s="143"/>
      <c r="Y44" s="143"/>
      <c r="Z44" s="143"/>
      <c r="AA44" s="143"/>
      <c r="AB44" s="143"/>
      <c r="AC44" s="143"/>
      <c r="AD44" s="143"/>
      <c r="AE44" s="143"/>
      <c r="AF44" s="143"/>
      <c r="AG44" s="143"/>
      <c r="AH44" s="119"/>
      <c r="AI44" s="119"/>
      <c r="AJ44" s="119"/>
      <c r="AK44" s="119"/>
    </row>
    <row r="45" spans="1:37" ht="18.75" customHeight="1" outlineLevel="1">
      <c r="A45" s="73"/>
      <c r="B45" s="73"/>
      <c r="C45" s="38" t="str">
        <f>C12</f>
        <v>Max Mustermann</v>
      </c>
      <c r="D45" s="8" t="str">
        <f>Currency_Unit</f>
        <v>EUR</v>
      </c>
      <c r="E45" s="73"/>
      <c r="F45" s="189">
        <f>F37</f>
        <v>0.4</v>
      </c>
      <c r="G45" s="73"/>
      <c r="H45" s="73"/>
      <c r="I45" s="60">
        <f>SUM(J45:AG45)</f>
        <v>81600</v>
      </c>
      <c r="J45" s="193">
        <f t="shared" ref="J45:AG45" si="9">IF(AND(J$6=1,$F37&lt;&gt;0),J37,J29)</f>
        <v>4000</v>
      </c>
      <c r="K45" s="193">
        <f t="shared" si="9"/>
        <v>4000</v>
      </c>
      <c r="L45" s="193">
        <f t="shared" si="9"/>
        <v>4000</v>
      </c>
      <c r="M45" s="193">
        <f t="shared" si="9"/>
        <v>1600</v>
      </c>
      <c r="N45" s="193">
        <f t="shared" si="9"/>
        <v>1600</v>
      </c>
      <c r="O45" s="193">
        <f t="shared" si="9"/>
        <v>1600</v>
      </c>
      <c r="P45" s="193">
        <f t="shared" si="9"/>
        <v>1600</v>
      </c>
      <c r="Q45" s="193">
        <f t="shared" si="9"/>
        <v>1600</v>
      </c>
      <c r="R45" s="193">
        <f t="shared" si="9"/>
        <v>1600</v>
      </c>
      <c r="S45" s="193">
        <f t="shared" si="9"/>
        <v>4000</v>
      </c>
      <c r="T45" s="193">
        <f t="shared" si="9"/>
        <v>4000</v>
      </c>
      <c r="U45" s="193">
        <f t="shared" si="9"/>
        <v>4000</v>
      </c>
      <c r="V45" s="193">
        <f t="shared" si="9"/>
        <v>4000</v>
      </c>
      <c r="W45" s="193">
        <f t="shared" si="9"/>
        <v>4000</v>
      </c>
      <c r="X45" s="193">
        <f t="shared" si="9"/>
        <v>4000</v>
      </c>
      <c r="Y45" s="193">
        <f t="shared" si="9"/>
        <v>4000</v>
      </c>
      <c r="Z45" s="193">
        <f t="shared" si="9"/>
        <v>4000</v>
      </c>
      <c r="AA45" s="193">
        <f t="shared" si="9"/>
        <v>4000</v>
      </c>
      <c r="AB45" s="193">
        <f t="shared" si="9"/>
        <v>4000</v>
      </c>
      <c r="AC45" s="193">
        <f t="shared" si="9"/>
        <v>4000</v>
      </c>
      <c r="AD45" s="193">
        <f t="shared" si="9"/>
        <v>4000</v>
      </c>
      <c r="AE45" s="193">
        <f t="shared" si="9"/>
        <v>4000</v>
      </c>
      <c r="AF45" s="193">
        <f t="shared" si="9"/>
        <v>4000</v>
      </c>
      <c r="AG45" s="193">
        <f t="shared" si="9"/>
        <v>4000</v>
      </c>
      <c r="AH45" s="119"/>
      <c r="AI45" s="119"/>
      <c r="AJ45" s="119"/>
      <c r="AK45" s="119"/>
    </row>
    <row r="46" spans="1:37" ht="18.75" customHeight="1" outlineLevel="1">
      <c r="A46" s="73"/>
      <c r="B46" s="73"/>
      <c r="C46" s="38" t="str">
        <f>C13</f>
        <v>Erna Packmeister</v>
      </c>
      <c r="D46" s="8" t="str">
        <f>Currency_Unit</f>
        <v>EUR</v>
      </c>
      <c r="E46" s="73"/>
      <c r="F46" s="189">
        <f>F38</f>
        <v>0.7</v>
      </c>
      <c r="G46" s="73"/>
      <c r="H46" s="73"/>
      <c r="I46" s="60">
        <f>SUM(J46:AG46)</f>
        <v>66600</v>
      </c>
      <c r="J46" s="193">
        <f t="shared" ref="J46:AG46" si="10">IF(AND(J$6=1,$F38&lt;&gt;0),J38,J30)</f>
        <v>3000</v>
      </c>
      <c r="K46" s="193">
        <f t="shared" si="10"/>
        <v>3000</v>
      </c>
      <c r="L46" s="193">
        <f t="shared" si="10"/>
        <v>3000</v>
      </c>
      <c r="M46" s="193">
        <f t="shared" si="10"/>
        <v>2100</v>
      </c>
      <c r="N46" s="193">
        <f t="shared" si="10"/>
        <v>2100</v>
      </c>
      <c r="O46" s="193">
        <f t="shared" si="10"/>
        <v>2100</v>
      </c>
      <c r="P46" s="193">
        <f t="shared" si="10"/>
        <v>2100</v>
      </c>
      <c r="Q46" s="193">
        <f t="shared" si="10"/>
        <v>2100</v>
      </c>
      <c r="R46" s="193">
        <f t="shared" si="10"/>
        <v>2100</v>
      </c>
      <c r="S46" s="193">
        <f t="shared" si="10"/>
        <v>3000</v>
      </c>
      <c r="T46" s="193">
        <f t="shared" si="10"/>
        <v>3000</v>
      </c>
      <c r="U46" s="193">
        <f t="shared" si="10"/>
        <v>3000</v>
      </c>
      <c r="V46" s="193">
        <f t="shared" si="10"/>
        <v>3000</v>
      </c>
      <c r="W46" s="193">
        <f t="shared" si="10"/>
        <v>3000</v>
      </c>
      <c r="X46" s="193">
        <f t="shared" si="10"/>
        <v>3000</v>
      </c>
      <c r="Y46" s="193">
        <f t="shared" si="10"/>
        <v>3000</v>
      </c>
      <c r="Z46" s="193">
        <f t="shared" si="10"/>
        <v>3000</v>
      </c>
      <c r="AA46" s="193">
        <f t="shared" si="10"/>
        <v>3000</v>
      </c>
      <c r="AB46" s="193">
        <f t="shared" si="10"/>
        <v>3000</v>
      </c>
      <c r="AC46" s="193">
        <f t="shared" si="10"/>
        <v>3000</v>
      </c>
      <c r="AD46" s="193">
        <f t="shared" si="10"/>
        <v>3000</v>
      </c>
      <c r="AE46" s="193">
        <f t="shared" si="10"/>
        <v>3000</v>
      </c>
      <c r="AF46" s="193">
        <f t="shared" si="10"/>
        <v>3000</v>
      </c>
      <c r="AG46" s="193">
        <f t="shared" si="10"/>
        <v>3000</v>
      </c>
      <c r="AH46" s="119"/>
      <c r="AI46" s="119"/>
      <c r="AJ46" s="119"/>
      <c r="AK46" s="119"/>
    </row>
    <row r="47" spans="1:37" ht="18.75" customHeight="1" outlineLevel="1">
      <c r="A47" s="73"/>
      <c r="B47" s="73"/>
      <c r="C47" s="38" t="str">
        <f>C14</f>
        <v>Freddy Fuhrmann</v>
      </c>
      <c r="D47" s="8" t="str">
        <f>Currency_Unit</f>
        <v>EUR</v>
      </c>
      <c r="E47" s="73"/>
      <c r="F47" s="189">
        <f>F39</f>
        <v>0</v>
      </c>
      <c r="G47" s="73"/>
      <c r="H47" s="73"/>
      <c r="I47" s="60">
        <f>SUM(J47:AG47)</f>
        <v>169260</v>
      </c>
      <c r="J47" s="193">
        <f t="shared" ref="J47:AG47" si="11">IF(AND(J$6=1,$F39&lt;&gt;0),J39,J31)</f>
        <v>7000</v>
      </c>
      <c r="K47" s="193">
        <f t="shared" si="11"/>
        <v>7000</v>
      </c>
      <c r="L47" s="193">
        <f t="shared" si="11"/>
        <v>7000</v>
      </c>
      <c r="M47" s="193">
        <f t="shared" si="11"/>
        <v>7000</v>
      </c>
      <c r="N47" s="193">
        <f t="shared" si="11"/>
        <v>7000</v>
      </c>
      <c r="O47" s="193">
        <f t="shared" si="11"/>
        <v>7000</v>
      </c>
      <c r="P47" s="193">
        <f t="shared" si="11"/>
        <v>7000</v>
      </c>
      <c r="Q47" s="193">
        <f t="shared" si="11"/>
        <v>7000</v>
      </c>
      <c r="R47" s="193">
        <f t="shared" si="11"/>
        <v>7000</v>
      </c>
      <c r="S47" s="193">
        <f t="shared" si="11"/>
        <v>7000</v>
      </c>
      <c r="T47" s="193">
        <f t="shared" si="11"/>
        <v>7000</v>
      </c>
      <c r="U47" s="193">
        <f t="shared" si="11"/>
        <v>7000</v>
      </c>
      <c r="V47" s="193">
        <f t="shared" si="11"/>
        <v>7104.9999999999991</v>
      </c>
      <c r="W47" s="193">
        <f t="shared" si="11"/>
        <v>7104.9999999999991</v>
      </c>
      <c r="X47" s="193">
        <f t="shared" si="11"/>
        <v>7104.9999999999991</v>
      </c>
      <c r="Y47" s="193">
        <f t="shared" si="11"/>
        <v>7104.9999999999991</v>
      </c>
      <c r="Z47" s="193">
        <f t="shared" si="11"/>
        <v>7104.9999999999991</v>
      </c>
      <c r="AA47" s="193">
        <f t="shared" si="11"/>
        <v>7104.9999999999991</v>
      </c>
      <c r="AB47" s="193">
        <f t="shared" si="11"/>
        <v>7104.9999999999991</v>
      </c>
      <c r="AC47" s="193">
        <f t="shared" si="11"/>
        <v>7104.9999999999991</v>
      </c>
      <c r="AD47" s="193">
        <f t="shared" si="11"/>
        <v>7104.9999999999991</v>
      </c>
      <c r="AE47" s="193">
        <f t="shared" si="11"/>
        <v>7104.9999999999991</v>
      </c>
      <c r="AF47" s="193">
        <f t="shared" si="11"/>
        <v>7104.9999999999991</v>
      </c>
      <c r="AG47" s="193">
        <f t="shared" si="11"/>
        <v>7104.9999999999991</v>
      </c>
      <c r="AH47" s="119"/>
      <c r="AI47" s="119"/>
      <c r="AJ47" s="119"/>
      <c r="AK47" s="119"/>
    </row>
    <row r="48" spans="1:37" ht="18.75" customHeight="1" outlineLevel="1">
      <c r="A48" s="73"/>
      <c r="B48" s="73"/>
      <c r="C48" s="38" t="str">
        <f>C15</f>
        <v>Stelle / Lackierer</v>
      </c>
      <c r="D48" s="8" t="str">
        <f>Currency_Unit</f>
        <v>EUR</v>
      </c>
      <c r="E48" s="73"/>
      <c r="F48" s="189">
        <f>F40</f>
        <v>0.6</v>
      </c>
      <c r="G48" s="73"/>
      <c r="H48" s="73"/>
      <c r="I48" s="60">
        <f>SUM(J48:AG48)</f>
        <v>162000</v>
      </c>
      <c r="J48" s="193">
        <f t="shared" ref="J48:AG48" si="12">IF(AND(J$6=1,$F40&lt;&gt;0),J40,J32)</f>
        <v>7500</v>
      </c>
      <c r="K48" s="193">
        <f t="shared" si="12"/>
        <v>7500</v>
      </c>
      <c r="L48" s="193">
        <f t="shared" si="12"/>
        <v>7500</v>
      </c>
      <c r="M48" s="193">
        <f t="shared" si="12"/>
        <v>4500</v>
      </c>
      <c r="N48" s="193">
        <f t="shared" si="12"/>
        <v>4500</v>
      </c>
      <c r="O48" s="193">
        <f t="shared" si="12"/>
        <v>4500</v>
      </c>
      <c r="P48" s="193">
        <f t="shared" si="12"/>
        <v>4500</v>
      </c>
      <c r="Q48" s="193">
        <f t="shared" si="12"/>
        <v>4500</v>
      </c>
      <c r="R48" s="193">
        <f t="shared" si="12"/>
        <v>4500</v>
      </c>
      <c r="S48" s="193">
        <f t="shared" si="12"/>
        <v>7500</v>
      </c>
      <c r="T48" s="193">
        <f t="shared" si="12"/>
        <v>7500</v>
      </c>
      <c r="U48" s="193">
        <f t="shared" si="12"/>
        <v>7500</v>
      </c>
      <c r="V48" s="193">
        <f t="shared" si="12"/>
        <v>7500</v>
      </c>
      <c r="W48" s="193">
        <f t="shared" si="12"/>
        <v>7500</v>
      </c>
      <c r="X48" s="193">
        <f t="shared" si="12"/>
        <v>7500</v>
      </c>
      <c r="Y48" s="193">
        <f t="shared" si="12"/>
        <v>7500</v>
      </c>
      <c r="Z48" s="193">
        <f t="shared" si="12"/>
        <v>7500</v>
      </c>
      <c r="AA48" s="193">
        <f t="shared" si="12"/>
        <v>7500</v>
      </c>
      <c r="AB48" s="193">
        <f t="shared" si="12"/>
        <v>7500</v>
      </c>
      <c r="AC48" s="193">
        <f t="shared" si="12"/>
        <v>7500</v>
      </c>
      <c r="AD48" s="193">
        <f t="shared" si="12"/>
        <v>7500</v>
      </c>
      <c r="AE48" s="193">
        <f t="shared" si="12"/>
        <v>7500</v>
      </c>
      <c r="AF48" s="193">
        <f t="shared" si="12"/>
        <v>7500</v>
      </c>
      <c r="AG48" s="193">
        <f t="shared" si="12"/>
        <v>7500</v>
      </c>
      <c r="AH48" s="119"/>
      <c r="AI48" s="119"/>
      <c r="AJ48" s="119"/>
      <c r="AK48" s="119"/>
    </row>
    <row r="49" spans="1:37" ht="18.75" customHeight="1" outlineLevel="1" thickBot="1">
      <c r="A49" s="73"/>
      <c r="B49" s="73"/>
      <c r="C49" s="63" t="s">
        <v>210</v>
      </c>
      <c r="D49" s="8" t="str">
        <f>Currency_Unit</f>
        <v>EUR</v>
      </c>
      <c r="H49" s="36"/>
      <c r="I49" s="191">
        <f>SUM(J49:AG49)</f>
        <v>479460</v>
      </c>
      <c r="J49" s="192">
        <f>SUM(J45:J48)</f>
        <v>21500</v>
      </c>
      <c r="K49" s="192">
        <f t="shared" ref="K49:AG49" si="13">SUM(K45:K48)</f>
        <v>21500</v>
      </c>
      <c r="L49" s="192">
        <f t="shared" si="13"/>
        <v>21500</v>
      </c>
      <c r="M49" s="192">
        <f t="shared" si="13"/>
        <v>15200</v>
      </c>
      <c r="N49" s="192">
        <f t="shared" si="13"/>
        <v>15200</v>
      </c>
      <c r="O49" s="192">
        <f t="shared" si="13"/>
        <v>15200</v>
      </c>
      <c r="P49" s="192">
        <f t="shared" si="13"/>
        <v>15200</v>
      </c>
      <c r="Q49" s="192">
        <f t="shared" si="13"/>
        <v>15200</v>
      </c>
      <c r="R49" s="192">
        <f t="shared" si="13"/>
        <v>15200</v>
      </c>
      <c r="S49" s="192">
        <f t="shared" si="13"/>
        <v>21500</v>
      </c>
      <c r="T49" s="192">
        <f t="shared" si="13"/>
        <v>21500</v>
      </c>
      <c r="U49" s="192">
        <f t="shared" si="13"/>
        <v>21500</v>
      </c>
      <c r="V49" s="192">
        <f t="shared" si="13"/>
        <v>21605</v>
      </c>
      <c r="W49" s="192">
        <f t="shared" si="13"/>
        <v>21605</v>
      </c>
      <c r="X49" s="192">
        <f t="shared" si="13"/>
        <v>21605</v>
      </c>
      <c r="Y49" s="192">
        <f t="shared" si="13"/>
        <v>21605</v>
      </c>
      <c r="Z49" s="192">
        <f t="shared" si="13"/>
        <v>21605</v>
      </c>
      <c r="AA49" s="192">
        <f t="shared" si="13"/>
        <v>21605</v>
      </c>
      <c r="AB49" s="192">
        <f t="shared" si="13"/>
        <v>21605</v>
      </c>
      <c r="AC49" s="192">
        <f t="shared" si="13"/>
        <v>21605</v>
      </c>
      <c r="AD49" s="192">
        <f t="shared" si="13"/>
        <v>21605</v>
      </c>
      <c r="AE49" s="192">
        <f t="shared" si="13"/>
        <v>21605</v>
      </c>
      <c r="AF49" s="192">
        <f t="shared" si="13"/>
        <v>21605</v>
      </c>
      <c r="AG49" s="192">
        <f t="shared" si="13"/>
        <v>21605</v>
      </c>
      <c r="AH49" s="119"/>
      <c r="AI49" s="119"/>
      <c r="AJ49" s="119"/>
      <c r="AK49" s="119"/>
    </row>
    <row r="50" spans="1:37" ht="18.75" customHeight="1" outlineLevel="1" thickTop="1">
      <c r="A50" s="73"/>
      <c r="B50" s="73"/>
      <c r="C50" s="73"/>
      <c r="D50" s="124"/>
      <c r="E50" s="73"/>
      <c r="F50" s="73"/>
      <c r="G50" s="73"/>
      <c r="H50" s="73"/>
      <c r="I50" s="143"/>
      <c r="J50" s="143"/>
      <c r="K50" s="143"/>
      <c r="L50" s="143"/>
      <c r="M50" s="143"/>
      <c r="N50" s="143"/>
      <c r="O50" s="143"/>
      <c r="P50" s="143"/>
      <c r="Q50" s="143"/>
      <c r="R50" s="143"/>
      <c r="S50" s="143"/>
      <c r="T50" s="143"/>
      <c r="U50" s="143"/>
      <c r="V50" s="143"/>
      <c r="W50" s="143"/>
      <c r="X50" s="143"/>
      <c r="Y50" s="143"/>
      <c r="Z50" s="143"/>
      <c r="AA50" s="143"/>
      <c r="AB50" s="143"/>
      <c r="AC50" s="143"/>
      <c r="AD50" s="143"/>
      <c r="AE50" s="143"/>
      <c r="AF50" s="143"/>
      <c r="AG50" s="143"/>
      <c r="AH50" s="119"/>
      <c r="AI50" s="119"/>
      <c r="AJ50" s="119"/>
      <c r="AK50" s="119"/>
    </row>
    <row r="51" spans="1:37" ht="18.75" customHeight="1" outlineLevel="1">
      <c r="A51" s="73"/>
      <c r="B51" s="73"/>
      <c r="C51" s="125" t="s">
        <v>181</v>
      </c>
      <c r="D51" s="124"/>
      <c r="E51" s="73"/>
      <c r="F51" s="73"/>
      <c r="G51" s="150" t="s">
        <v>199</v>
      </c>
      <c r="H51" s="154" t="str">
        <f>Annahmen!F13</f>
        <v>Jun</v>
      </c>
      <c r="I51" s="143"/>
      <c r="J51" s="143"/>
      <c r="K51" s="143"/>
      <c r="L51" s="143"/>
      <c r="M51" s="143"/>
      <c r="N51" s="143"/>
      <c r="O51" s="143"/>
      <c r="P51" s="143"/>
      <c r="Q51" s="143"/>
      <c r="R51" s="143"/>
      <c r="S51" s="143"/>
      <c r="T51" s="143"/>
      <c r="U51" s="175"/>
      <c r="V51" s="175"/>
      <c r="W51" s="143"/>
      <c r="X51" s="143"/>
      <c r="Y51" s="143"/>
      <c r="Z51" s="143"/>
      <c r="AA51" s="143"/>
      <c r="AB51" s="143"/>
      <c r="AC51" s="143"/>
      <c r="AD51" s="143"/>
      <c r="AE51" s="143"/>
      <c r="AF51" s="143"/>
      <c r="AG51" s="143"/>
      <c r="AH51" s="119"/>
      <c r="AI51" s="119"/>
      <c r="AJ51" s="119"/>
      <c r="AK51" s="119"/>
    </row>
    <row r="52" spans="1:37" ht="18.75" customHeight="1" outlineLevel="1">
      <c r="A52" s="73"/>
      <c r="B52" s="166" t="str">
        <f>B11</f>
        <v>1.</v>
      </c>
      <c r="C52" s="142" t="str">
        <f>C11</f>
        <v>Bereich: Produktion</v>
      </c>
      <c r="D52" s="124"/>
      <c r="E52" s="73"/>
      <c r="F52" s="177" t="s">
        <v>182</v>
      </c>
      <c r="G52" s="178"/>
      <c r="H52" s="73"/>
      <c r="I52" s="143"/>
      <c r="J52" s="143"/>
      <c r="K52" s="143"/>
      <c r="L52" s="143"/>
      <c r="M52" s="143"/>
      <c r="N52" s="143"/>
      <c r="O52" s="143"/>
      <c r="P52" s="143"/>
      <c r="Q52" s="143"/>
      <c r="R52" s="143"/>
      <c r="S52" s="143"/>
      <c r="T52" s="143"/>
      <c r="U52" s="143"/>
      <c r="V52" s="143"/>
      <c r="W52" s="143"/>
      <c r="X52" s="143"/>
      <c r="Y52" s="143"/>
      <c r="Z52" s="143"/>
      <c r="AA52" s="143"/>
      <c r="AB52" s="143"/>
      <c r="AC52" s="143"/>
      <c r="AD52" s="143"/>
      <c r="AE52" s="143"/>
      <c r="AF52" s="143"/>
      <c r="AG52" s="143"/>
      <c r="AH52" s="119"/>
      <c r="AI52" s="119"/>
      <c r="AJ52" s="119"/>
      <c r="AK52" s="119"/>
    </row>
    <row r="53" spans="1:37" ht="18.75" customHeight="1" outlineLevel="1">
      <c r="A53" s="73"/>
      <c r="B53" s="73"/>
      <c r="C53" s="38" t="str">
        <f>C12</f>
        <v>Max Mustermann</v>
      </c>
      <c r="D53" s="8" t="str">
        <f>Currency_Unit</f>
        <v>EUR</v>
      </c>
      <c r="E53" s="73"/>
      <c r="F53" s="148" t="str">
        <f>Annahmen!F7</f>
        <v>voll</v>
      </c>
      <c r="G53" s="154">
        <f>VLOOKUP(F53,Formate!$J$95:$K$97,2,FALSE)</f>
        <v>2</v>
      </c>
      <c r="H53" s="73"/>
      <c r="I53" s="60">
        <f ca="1">SUM(J53:AG53)</f>
        <v>5600</v>
      </c>
      <c r="J53" s="193">
        <f ca="1">IF(AND(MONTH(J$3)=Mon_13te_Z,J12&lt;&gt;0,J12&lt;&gt;""),CHOOSE($G53,0,J12*J20,IF(J$8&lt;Monate_Jahr,SUM(OFFSET(J29,0,0,1,-J$8)),SUM(OFFSET(J29,0,0,1,-Monate_Jahr)))/Monate_Jahr),0)*IF(AND(J$6=1,$F37&lt;&gt;0),$F37,1)*IF(AND(J$6=1,Annahmen!$F$38=0,$F37&lt;&gt;0),0,1)*J$5</f>
        <v>0</v>
      </c>
      <c r="K53" s="193">
        <f ca="1">IF(AND(MONTH(K$3)=Mon_13te_Z,K12&lt;&gt;0,K12&lt;&gt;""),CHOOSE($G53,0,K12*K20,IF(K$8&lt;Monate_Jahr,SUM(OFFSET(K29,0,0,1,-K$8)),SUM(OFFSET(K29,0,0,1,-Monate_Jahr)))/Monate_Jahr),0)*IF(AND(K$6=1,$F37&lt;&gt;0),$F37,1)*IF(AND(K$6=1,Annahmen!$F$38=0,$F37&lt;&gt;0),0,1)*K$5</f>
        <v>0</v>
      </c>
      <c r="L53" s="193">
        <f ca="1">IF(AND(MONTH(L$3)=Mon_13te_Z,L12&lt;&gt;0,L12&lt;&gt;""),CHOOSE($G53,0,L12*L20,IF(L$8&lt;Monate_Jahr,SUM(OFFSET(L29,0,0,1,-L$8)),SUM(OFFSET(L29,0,0,1,-Monate_Jahr)))/Monate_Jahr),0)*IF(AND(L$6=1,$F37&lt;&gt;0),$F37,1)*IF(AND(L$6=1,Annahmen!$F$38=0,$F37&lt;&gt;0),0,1)*L$5</f>
        <v>0</v>
      </c>
      <c r="M53" s="193">
        <f ca="1">IF(AND(MONTH(M$3)=Mon_13te_Z,M12&lt;&gt;0,M12&lt;&gt;""),CHOOSE($G53,0,M12*M20,IF(M$8&lt;Monate_Jahr,SUM(OFFSET(M29,0,0,1,-M$8)),SUM(OFFSET(M29,0,0,1,-Monate_Jahr)))/Monate_Jahr),0)*IF(AND(M$6=1,$F37&lt;&gt;0),$F37,1)*IF(AND(M$6=1,Annahmen!$F$38=0,$F37&lt;&gt;0),0,1)*M$5</f>
        <v>0</v>
      </c>
      <c r="N53" s="193">
        <f ca="1">IF(AND(MONTH(N$3)=Mon_13te_Z,N12&lt;&gt;0,N12&lt;&gt;""),CHOOSE($G53,0,N12*N20,IF(N$8&lt;Monate_Jahr,SUM(OFFSET(N29,0,0,1,-N$8)),SUM(OFFSET(N29,0,0,1,-Monate_Jahr)))/Monate_Jahr),0)*IF(AND(N$6=1,$F37&lt;&gt;0),$F37,1)*IF(AND(N$6=1,Annahmen!$F$38=0,$F37&lt;&gt;0),0,1)*N$5</f>
        <v>0</v>
      </c>
      <c r="O53" s="193">
        <f ca="1">IF(AND(MONTH(O$3)=Mon_13te_Z,O12&lt;&gt;0,O12&lt;&gt;""),CHOOSE($G53,0,O12*O20,IF(O$8&lt;Monate_Jahr,SUM(OFFSET(O29,0,0,1,-O$8)),SUM(OFFSET(O29,0,0,1,-Monate_Jahr)))/Monate_Jahr),0)*IF(AND(O$6=1,$F37&lt;&gt;0),$F37,1)*IF(AND(O$6=1,Annahmen!$F$38=0,$F37&lt;&gt;0),0,1)*O$5</f>
        <v>1600</v>
      </c>
      <c r="P53" s="193">
        <f ca="1">IF(AND(MONTH(P$3)=Mon_13te_Z,P12&lt;&gt;0,P12&lt;&gt;""),CHOOSE($G53,0,P12*P20,IF(P$8&lt;Monate_Jahr,SUM(OFFSET(P29,0,0,1,-P$8)),SUM(OFFSET(P29,0,0,1,-Monate_Jahr)))/Monate_Jahr),0)*IF(AND(P$6=1,$F37&lt;&gt;0),$F37,1)*IF(AND(P$6=1,Annahmen!$F$38=0,$F37&lt;&gt;0),0,1)*P$5</f>
        <v>0</v>
      </c>
      <c r="Q53" s="193">
        <f ca="1">IF(AND(MONTH(Q$3)=Mon_13te_Z,Q12&lt;&gt;0,Q12&lt;&gt;""),CHOOSE($G53,0,Q12*Q20,IF(Q$8&lt;Monate_Jahr,SUM(OFFSET(Q29,0,0,1,-Q$8)),SUM(OFFSET(Q29,0,0,1,-Monate_Jahr)))/Monate_Jahr),0)*IF(AND(Q$6=1,$F37&lt;&gt;0),$F37,1)*IF(AND(Q$6=1,Annahmen!$F$38=0,$F37&lt;&gt;0),0,1)*Q$5</f>
        <v>0</v>
      </c>
      <c r="R53" s="193">
        <f ca="1">IF(AND(MONTH(R$3)=Mon_13te_Z,R12&lt;&gt;0,R12&lt;&gt;""),CHOOSE($G53,0,R12*R20,IF(R$8&lt;Monate_Jahr,SUM(OFFSET(R29,0,0,1,-R$8)),SUM(OFFSET(R29,0,0,1,-Monate_Jahr)))/Monate_Jahr),0)*IF(AND(R$6=1,$F37&lt;&gt;0),$F37,1)*IF(AND(R$6=1,Annahmen!$F$38=0,$F37&lt;&gt;0),0,1)*R$5</f>
        <v>0</v>
      </c>
      <c r="S53" s="193">
        <f ca="1">IF(AND(MONTH(S$3)=Mon_13te_Z,S12&lt;&gt;0,S12&lt;&gt;""),CHOOSE($G53,0,S12*S20,IF(S$8&lt;Monate_Jahr,SUM(OFFSET(S29,0,0,1,-S$8)),SUM(OFFSET(S29,0,0,1,-Monate_Jahr)))/Monate_Jahr),0)*IF(AND(S$6=1,$F37&lt;&gt;0),$F37,1)*IF(AND(S$6=1,Annahmen!$F$38=0,$F37&lt;&gt;0),0,1)*S$5</f>
        <v>0</v>
      </c>
      <c r="T53" s="193">
        <f ca="1">IF(AND(MONTH(T$3)=Mon_13te_Z,T12&lt;&gt;0,T12&lt;&gt;""),CHOOSE($G53,0,T12*T20,IF(T$8&lt;Monate_Jahr,SUM(OFFSET(T29,0,0,1,-T$8)),SUM(OFFSET(T29,0,0,1,-Monate_Jahr)))/Monate_Jahr),0)*IF(AND(T$6=1,$F37&lt;&gt;0),$F37,1)*IF(AND(T$6=1,Annahmen!$F$38=0,$F37&lt;&gt;0),0,1)*T$5</f>
        <v>0</v>
      </c>
      <c r="U53" s="193">
        <f ca="1">IF(AND(MONTH(U$3)=Mon_13te_Z,U12&lt;&gt;0,U12&lt;&gt;""),CHOOSE($G53,0,U12*U20,IF(U$8&lt;Monate_Jahr,SUM(OFFSET(U29,0,0,1,-U$8)),SUM(OFFSET(U29,0,0,1,-Monate_Jahr)))/Monate_Jahr),0)*IF(AND(U$6=1,$F37&lt;&gt;0),$F37,1)*IF(AND(U$6=1,Annahmen!$F$38=0,$F37&lt;&gt;0),0,1)*U$5</f>
        <v>0</v>
      </c>
      <c r="V53" s="193">
        <f ca="1">IF(AND(MONTH(V$3)=Mon_13te_Z,V12&lt;&gt;0,V12&lt;&gt;""),CHOOSE($G53,0,V12*V20,IF(V$8&lt;Monate_Jahr,SUM(OFFSET(V29,0,0,1,-V$8)),SUM(OFFSET(V29,0,0,1,-Monate_Jahr)))/Monate_Jahr),0)*IF(AND(V$6=1,$F37&lt;&gt;0),$F37,1)*IF(AND(V$6=1,Annahmen!$F$38=0,$F37&lt;&gt;0),0,1)*V$5</f>
        <v>0</v>
      </c>
      <c r="W53" s="193">
        <f ca="1">IF(AND(MONTH(W$3)=Mon_13te_Z,W12&lt;&gt;0,W12&lt;&gt;""),CHOOSE($G53,0,W12*W20,IF(W$8&lt;Monate_Jahr,SUM(OFFSET(W29,0,0,1,-W$8)),SUM(OFFSET(W29,0,0,1,-Monate_Jahr)))/Monate_Jahr),0)*IF(AND(W$6=1,$F37&lt;&gt;0),$F37,1)*IF(AND(W$6=1,Annahmen!$F$38=0,$F37&lt;&gt;0),0,1)*W$5</f>
        <v>0</v>
      </c>
      <c r="X53" s="193">
        <f ca="1">IF(AND(MONTH(X$3)=Mon_13te_Z,X12&lt;&gt;0,X12&lt;&gt;""),CHOOSE($G53,0,X12*X20,IF(X$8&lt;Monate_Jahr,SUM(OFFSET(X29,0,0,1,-X$8)),SUM(OFFSET(X29,0,0,1,-Monate_Jahr)))/Monate_Jahr),0)*IF(AND(X$6=1,$F37&lt;&gt;0),$F37,1)*IF(AND(X$6=1,Annahmen!$F$38=0,$F37&lt;&gt;0),0,1)*X$5</f>
        <v>0</v>
      </c>
      <c r="Y53" s="193">
        <f ca="1">IF(AND(MONTH(Y$3)=Mon_13te_Z,Y12&lt;&gt;0,Y12&lt;&gt;""),CHOOSE($G53,0,Y12*Y20,IF(Y$8&lt;Monate_Jahr,SUM(OFFSET(Y29,0,0,1,-Y$8)),SUM(OFFSET(Y29,0,0,1,-Monate_Jahr)))/Monate_Jahr),0)*IF(AND(Y$6=1,$F37&lt;&gt;0),$F37,1)*IF(AND(Y$6=1,Annahmen!$F$38=0,$F37&lt;&gt;0),0,1)*Y$5</f>
        <v>0</v>
      </c>
      <c r="Z53" s="193">
        <f ca="1">IF(AND(MONTH(Z$3)=Mon_13te_Z,Z12&lt;&gt;0,Z12&lt;&gt;""),CHOOSE($G53,0,Z12*Z20,IF(Z$8&lt;Monate_Jahr,SUM(OFFSET(Z29,0,0,1,-Z$8)),SUM(OFFSET(Z29,0,0,1,-Monate_Jahr)))/Monate_Jahr),0)*IF(AND(Z$6=1,$F37&lt;&gt;0),$F37,1)*IF(AND(Z$6=1,Annahmen!$F$38=0,$F37&lt;&gt;0),0,1)*Z$5</f>
        <v>0</v>
      </c>
      <c r="AA53" s="193">
        <f ca="1">IF(AND(MONTH(AA$3)=Mon_13te_Z,AA12&lt;&gt;0,AA12&lt;&gt;""),CHOOSE($G53,0,AA12*AA20,IF(AA$8&lt;Monate_Jahr,SUM(OFFSET(AA29,0,0,1,-AA$8)),SUM(OFFSET(AA29,0,0,1,-Monate_Jahr)))/Monate_Jahr),0)*IF(AND(AA$6=1,$F37&lt;&gt;0),$F37,1)*IF(AND(AA$6=1,Annahmen!$F$38=0,$F37&lt;&gt;0),0,1)*AA$5</f>
        <v>4000</v>
      </c>
      <c r="AB53" s="193">
        <f ca="1">IF(AND(MONTH(AB$3)=Mon_13te_Z,AB12&lt;&gt;0,AB12&lt;&gt;""),CHOOSE($G53,0,AB12*AB20,IF(AB$8&lt;Monate_Jahr,SUM(OFFSET(AB29,0,0,1,-AB$8)),SUM(OFFSET(AB29,0,0,1,-Monate_Jahr)))/Monate_Jahr),0)*IF(AND(AB$6=1,$F37&lt;&gt;0),$F37,1)*IF(AND(AB$6=1,Annahmen!$F$38=0,$F37&lt;&gt;0),0,1)*AB$5</f>
        <v>0</v>
      </c>
      <c r="AC53" s="193">
        <f ca="1">IF(AND(MONTH(AC$3)=Mon_13te_Z,AC12&lt;&gt;0,AC12&lt;&gt;""),CHOOSE($G53,0,AC12*AC20,IF(AC$8&lt;Monate_Jahr,SUM(OFFSET(AC29,0,0,1,-AC$8)),SUM(OFFSET(AC29,0,0,1,-Monate_Jahr)))/Monate_Jahr),0)*IF(AND(AC$6=1,$F37&lt;&gt;0),$F37,1)*IF(AND(AC$6=1,Annahmen!$F$38=0,$F37&lt;&gt;0),0,1)*AC$5</f>
        <v>0</v>
      </c>
      <c r="AD53" s="193">
        <f ca="1">IF(AND(MONTH(AD$3)=Mon_13te_Z,AD12&lt;&gt;0,AD12&lt;&gt;""),CHOOSE($G53,0,AD12*AD20,IF(AD$8&lt;Monate_Jahr,SUM(OFFSET(AD29,0,0,1,-AD$8)),SUM(OFFSET(AD29,0,0,1,-Monate_Jahr)))/Monate_Jahr),0)*IF(AND(AD$6=1,$F37&lt;&gt;0),$F37,1)*IF(AND(AD$6=1,Annahmen!$F$38=0,$F37&lt;&gt;0),0,1)*AD$5</f>
        <v>0</v>
      </c>
      <c r="AE53" s="193">
        <f ca="1">IF(AND(MONTH(AE$3)=Mon_13te_Z,AE12&lt;&gt;0,AE12&lt;&gt;""),CHOOSE($G53,0,AE12*AE20,IF(AE$8&lt;Monate_Jahr,SUM(OFFSET(AE29,0,0,1,-AE$8)),SUM(OFFSET(AE29,0,0,1,-Monate_Jahr)))/Monate_Jahr),0)*IF(AND(AE$6=1,$F37&lt;&gt;0),$F37,1)*IF(AND(AE$6=1,Annahmen!$F$38=0,$F37&lt;&gt;0),0,1)*AE$5</f>
        <v>0</v>
      </c>
      <c r="AF53" s="193">
        <f ca="1">IF(AND(MONTH(AF$3)=Mon_13te_Z,AF12&lt;&gt;0,AF12&lt;&gt;""),CHOOSE($G53,0,AF12*AF20,IF(AF$8&lt;Monate_Jahr,SUM(OFFSET(AF29,0,0,1,-AF$8)),SUM(OFFSET(AF29,0,0,1,-Monate_Jahr)))/Monate_Jahr),0)*IF(AND(AF$6=1,$F37&lt;&gt;0),$F37,1)*IF(AND(AF$6=1,Annahmen!$F$38=0,$F37&lt;&gt;0),0,1)*AF$5</f>
        <v>0</v>
      </c>
      <c r="AG53" s="193">
        <f ca="1">IF(AND(MONTH(AG$3)=Mon_13te_Z,AG12&lt;&gt;0,AG12&lt;&gt;""),CHOOSE($G53,0,AG12*AG20,IF(AG$8&lt;Monate_Jahr,SUM(OFFSET(AG29,0,0,1,-AG$8)),SUM(OFFSET(AG29,0,0,1,-Monate_Jahr)))/Monate_Jahr),0)*IF(AND(AG$6=1,$F37&lt;&gt;0),$F37,1)*IF(AND(AG$6=1,Annahmen!$F$38=0,$F37&lt;&gt;0),0,1)*AG$5</f>
        <v>0</v>
      </c>
      <c r="AH53" s="119"/>
      <c r="AI53" s="119"/>
      <c r="AJ53" s="119"/>
      <c r="AK53" s="119"/>
    </row>
    <row r="54" spans="1:37" ht="18.75" customHeight="1" outlineLevel="1">
      <c r="A54" s="73"/>
      <c r="B54" s="73"/>
      <c r="C54" s="38" t="str">
        <f>C13</f>
        <v>Erna Packmeister</v>
      </c>
      <c r="D54" s="8" t="str">
        <f>Currency_Unit</f>
        <v>EUR</v>
      </c>
      <c r="E54" s="73"/>
      <c r="F54" s="148" t="str">
        <f>Annahmen!F8</f>
        <v>voll</v>
      </c>
      <c r="G54" s="154">
        <f>VLOOKUP(F54,Formate!$J$95:$K$97,2,FALSE)</f>
        <v>2</v>
      </c>
      <c r="H54" s="73"/>
      <c r="I54" s="60">
        <f ca="1">SUM(J54:AG54)</f>
        <v>5100</v>
      </c>
      <c r="J54" s="193">
        <f ca="1">IF(AND(MONTH(J$3)=Mon_13te_Z,J13&lt;&gt;0,J13&lt;&gt;""),CHOOSE($G54,0,J13*J21,IF(J$8&lt;Monate_Jahr,SUM(OFFSET(J30,0,0,1,-J$8)),SUM(OFFSET(J30,0,0,1,-Monate_Jahr)))/Monate_Jahr),0)*IF(AND(J$6=1,$F38&lt;&gt;0),$F38,1)*IF(AND(J$6=1,Annahmen!$F$38=0,$F38&lt;&gt;0),0,1)*J$5</f>
        <v>0</v>
      </c>
      <c r="K54" s="193">
        <f ca="1">IF(AND(MONTH(K$3)=Mon_13te_Z,K13&lt;&gt;0,K13&lt;&gt;""),CHOOSE($G54,0,K13*K21,IF(K$8&lt;Monate_Jahr,SUM(OFFSET(K30,0,0,1,-K$8)),SUM(OFFSET(K30,0,0,1,-Monate_Jahr)))/Monate_Jahr),0)*IF(AND(K$6=1,$F38&lt;&gt;0),$F38,1)*IF(AND(K$6=1,Annahmen!$F$38=0,$F38&lt;&gt;0),0,1)*K$5</f>
        <v>0</v>
      </c>
      <c r="L54" s="193">
        <f ca="1">IF(AND(MONTH(L$3)=Mon_13te_Z,L13&lt;&gt;0,L13&lt;&gt;""),CHOOSE($G54,0,L13*L21,IF(L$8&lt;Monate_Jahr,SUM(OFFSET(L30,0,0,1,-L$8)),SUM(OFFSET(L30,0,0,1,-Monate_Jahr)))/Monate_Jahr),0)*IF(AND(L$6=1,$F38&lt;&gt;0),$F38,1)*IF(AND(L$6=1,Annahmen!$F$38=0,$F38&lt;&gt;0),0,1)*L$5</f>
        <v>0</v>
      </c>
      <c r="M54" s="193">
        <f ca="1">IF(AND(MONTH(M$3)=Mon_13te_Z,M13&lt;&gt;0,M13&lt;&gt;""),CHOOSE($G54,0,M13*M21,IF(M$8&lt;Monate_Jahr,SUM(OFFSET(M30,0,0,1,-M$8)),SUM(OFFSET(M30,0,0,1,-Monate_Jahr)))/Monate_Jahr),0)*IF(AND(M$6=1,$F38&lt;&gt;0),$F38,1)*IF(AND(M$6=1,Annahmen!$F$38=0,$F38&lt;&gt;0),0,1)*M$5</f>
        <v>0</v>
      </c>
      <c r="N54" s="193">
        <f ca="1">IF(AND(MONTH(N$3)=Mon_13te_Z,N13&lt;&gt;0,N13&lt;&gt;""),CHOOSE($G54,0,N13*N21,IF(N$8&lt;Monate_Jahr,SUM(OFFSET(N30,0,0,1,-N$8)),SUM(OFFSET(N30,0,0,1,-Monate_Jahr)))/Monate_Jahr),0)*IF(AND(N$6=1,$F38&lt;&gt;0),$F38,1)*IF(AND(N$6=1,Annahmen!$F$38=0,$F38&lt;&gt;0),0,1)*N$5</f>
        <v>0</v>
      </c>
      <c r="O54" s="193">
        <f ca="1">IF(AND(MONTH(O$3)=Mon_13te_Z,O13&lt;&gt;0,O13&lt;&gt;""),CHOOSE($G54,0,O13*O21,IF(O$8&lt;Monate_Jahr,SUM(OFFSET(O30,0,0,1,-O$8)),SUM(OFFSET(O30,0,0,1,-Monate_Jahr)))/Monate_Jahr),0)*IF(AND(O$6=1,$F38&lt;&gt;0),$F38,1)*IF(AND(O$6=1,Annahmen!$F$38=0,$F38&lt;&gt;0),0,1)*O$5</f>
        <v>2100</v>
      </c>
      <c r="P54" s="193">
        <f ca="1">IF(AND(MONTH(P$3)=Mon_13te_Z,P13&lt;&gt;0,P13&lt;&gt;""),CHOOSE($G54,0,P13*P21,IF(P$8&lt;Monate_Jahr,SUM(OFFSET(P30,0,0,1,-P$8)),SUM(OFFSET(P30,0,0,1,-Monate_Jahr)))/Monate_Jahr),0)*IF(AND(P$6=1,$F38&lt;&gt;0),$F38,1)*IF(AND(P$6=1,Annahmen!$F$38=0,$F38&lt;&gt;0),0,1)*P$5</f>
        <v>0</v>
      </c>
      <c r="Q54" s="193">
        <f ca="1">IF(AND(MONTH(Q$3)=Mon_13te_Z,Q13&lt;&gt;0,Q13&lt;&gt;""),CHOOSE($G54,0,Q13*Q21,IF(Q$8&lt;Monate_Jahr,SUM(OFFSET(Q30,0,0,1,-Q$8)),SUM(OFFSET(Q30,0,0,1,-Monate_Jahr)))/Monate_Jahr),0)*IF(AND(Q$6=1,$F38&lt;&gt;0),$F38,1)*IF(AND(Q$6=1,Annahmen!$F$38=0,$F38&lt;&gt;0),0,1)*Q$5</f>
        <v>0</v>
      </c>
      <c r="R54" s="193">
        <f ca="1">IF(AND(MONTH(R$3)=Mon_13te_Z,R13&lt;&gt;0,R13&lt;&gt;""),CHOOSE($G54,0,R13*R21,IF(R$8&lt;Monate_Jahr,SUM(OFFSET(R30,0,0,1,-R$8)),SUM(OFFSET(R30,0,0,1,-Monate_Jahr)))/Monate_Jahr),0)*IF(AND(R$6=1,$F38&lt;&gt;0),$F38,1)*IF(AND(R$6=1,Annahmen!$F$38=0,$F38&lt;&gt;0),0,1)*R$5</f>
        <v>0</v>
      </c>
      <c r="S54" s="193">
        <f ca="1">IF(AND(MONTH(S$3)=Mon_13te_Z,S13&lt;&gt;0,S13&lt;&gt;""),CHOOSE($G54,0,S13*S21,IF(S$8&lt;Monate_Jahr,SUM(OFFSET(S30,0,0,1,-S$8)),SUM(OFFSET(S30,0,0,1,-Monate_Jahr)))/Monate_Jahr),0)*IF(AND(S$6=1,$F38&lt;&gt;0),$F38,1)*IF(AND(S$6=1,Annahmen!$F$38=0,$F38&lt;&gt;0),0,1)*S$5</f>
        <v>0</v>
      </c>
      <c r="T54" s="193">
        <f ca="1">IF(AND(MONTH(T$3)=Mon_13te_Z,T13&lt;&gt;0,T13&lt;&gt;""),CHOOSE($G54,0,T13*T21,IF(T$8&lt;Monate_Jahr,SUM(OFFSET(T30,0,0,1,-T$8)),SUM(OFFSET(T30,0,0,1,-Monate_Jahr)))/Monate_Jahr),0)*IF(AND(T$6=1,$F38&lt;&gt;0),$F38,1)*IF(AND(T$6=1,Annahmen!$F$38=0,$F38&lt;&gt;0),0,1)*T$5</f>
        <v>0</v>
      </c>
      <c r="U54" s="193">
        <f ca="1">IF(AND(MONTH(U$3)=Mon_13te_Z,U13&lt;&gt;0,U13&lt;&gt;""),CHOOSE($G54,0,U13*U21,IF(U$8&lt;Monate_Jahr,SUM(OFFSET(U30,0,0,1,-U$8)),SUM(OFFSET(U30,0,0,1,-Monate_Jahr)))/Monate_Jahr),0)*IF(AND(U$6=1,$F38&lt;&gt;0),$F38,1)*IF(AND(U$6=1,Annahmen!$F$38=0,$F38&lt;&gt;0),0,1)*U$5</f>
        <v>0</v>
      </c>
      <c r="V54" s="193">
        <f ca="1">IF(AND(MONTH(V$3)=Mon_13te_Z,V13&lt;&gt;0,V13&lt;&gt;""),CHOOSE($G54,0,V13*V21,IF(V$8&lt;Monate_Jahr,SUM(OFFSET(V30,0,0,1,-V$8)),SUM(OFFSET(V30,0,0,1,-Monate_Jahr)))/Monate_Jahr),0)*IF(AND(V$6=1,$F38&lt;&gt;0),$F38,1)*IF(AND(V$6=1,Annahmen!$F$38=0,$F38&lt;&gt;0),0,1)*V$5</f>
        <v>0</v>
      </c>
      <c r="W54" s="193">
        <f ca="1">IF(AND(MONTH(W$3)=Mon_13te_Z,W13&lt;&gt;0,W13&lt;&gt;""),CHOOSE($G54,0,W13*W21,IF(W$8&lt;Monate_Jahr,SUM(OFFSET(W30,0,0,1,-W$8)),SUM(OFFSET(W30,0,0,1,-Monate_Jahr)))/Monate_Jahr),0)*IF(AND(W$6=1,$F38&lt;&gt;0),$F38,1)*IF(AND(W$6=1,Annahmen!$F$38=0,$F38&lt;&gt;0),0,1)*W$5</f>
        <v>0</v>
      </c>
      <c r="X54" s="193">
        <f ca="1">IF(AND(MONTH(X$3)=Mon_13te_Z,X13&lt;&gt;0,X13&lt;&gt;""),CHOOSE($G54,0,X13*X21,IF(X$8&lt;Monate_Jahr,SUM(OFFSET(X30,0,0,1,-X$8)),SUM(OFFSET(X30,0,0,1,-Monate_Jahr)))/Monate_Jahr),0)*IF(AND(X$6=1,$F38&lt;&gt;0),$F38,1)*IF(AND(X$6=1,Annahmen!$F$38=0,$F38&lt;&gt;0),0,1)*X$5</f>
        <v>0</v>
      </c>
      <c r="Y54" s="193">
        <f ca="1">IF(AND(MONTH(Y$3)=Mon_13te_Z,Y13&lt;&gt;0,Y13&lt;&gt;""),CHOOSE($G54,0,Y13*Y21,IF(Y$8&lt;Monate_Jahr,SUM(OFFSET(Y30,0,0,1,-Y$8)),SUM(OFFSET(Y30,0,0,1,-Monate_Jahr)))/Monate_Jahr),0)*IF(AND(Y$6=1,$F38&lt;&gt;0),$F38,1)*IF(AND(Y$6=1,Annahmen!$F$38=0,$F38&lt;&gt;0),0,1)*Y$5</f>
        <v>0</v>
      </c>
      <c r="Z54" s="193">
        <f ca="1">IF(AND(MONTH(Z$3)=Mon_13te_Z,Z13&lt;&gt;0,Z13&lt;&gt;""),CHOOSE($G54,0,Z13*Z21,IF(Z$8&lt;Monate_Jahr,SUM(OFFSET(Z30,0,0,1,-Z$8)),SUM(OFFSET(Z30,0,0,1,-Monate_Jahr)))/Monate_Jahr),0)*IF(AND(Z$6=1,$F38&lt;&gt;0),$F38,1)*IF(AND(Z$6=1,Annahmen!$F$38=0,$F38&lt;&gt;0),0,1)*Z$5</f>
        <v>0</v>
      </c>
      <c r="AA54" s="193">
        <f ca="1">IF(AND(MONTH(AA$3)=Mon_13te_Z,AA13&lt;&gt;0,AA13&lt;&gt;""),CHOOSE($G54,0,AA13*AA21,IF(AA$8&lt;Monate_Jahr,SUM(OFFSET(AA30,0,0,1,-AA$8)),SUM(OFFSET(AA30,0,0,1,-Monate_Jahr)))/Monate_Jahr),0)*IF(AND(AA$6=1,$F38&lt;&gt;0),$F38,1)*IF(AND(AA$6=1,Annahmen!$F$38=0,$F38&lt;&gt;0),0,1)*AA$5</f>
        <v>3000</v>
      </c>
      <c r="AB54" s="193">
        <f ca="1">IF(AND(MONTH(AB$3)=Mon_13te_Z,AB13&lt;&gt;0,AB13&lt;&gt;""),CHOOSE($G54,0,AB13*AB21,IF(AB$8&lt;Monate_Jahr,SUM(OFFSET(AB30,0,0,1,-AB$8)),SUM(OFFSET(AB30,0,0,1,-Monate_Jahr)))/Monate_Jahr),0)*IF(AND(AB$6=1,$F38&lt;&gt;0),$F38,1)*IF(AND(AB$6=1,Annahmen!$F$38=0,$F38&lt;&gt;0),0,1)*AB$5</f>
        <v>0</v>
      </c>
      <c r="AC54" s="193">
        <f ca="1">IF(AND(MONTH(AC$3)=Mon_13te_Z,AC13&lt;&gt;0,AC13&lt;&gt;""),CHOOSE($G54,0,AC13*AC21,IF(AC$8&lt;Monate_Jahr,SUM(OFFSET(AC30,0,0,1,-AC$8)),SUM(OFFSET(AC30,0,0,1,-Monate_Jahr)))/Monate_Jahr),0)*IF(AND(AC$6=1,$F38&lt;&gt;0),$F38,1)*IF(AND(AC$6=1,Annahmen!$F$38=0,$F38&lt;&gt;0),0,1)*AC$5</f>
        <v>0</v>
      </c>
      <c r="AD54" s="193">
        <f ca="1">IF(AND(MONTH(AD$3)=Mon_13te_Z,AD13&lt;&gt;0,AD13&lt;&gt;""),CHOOSE($G54,0,AD13*AD21,IF(AD$8&lt;Monate_Jahr,SUM(OFFSET(AD30,0,0,1,-AD$8)),SUM(OFFSET(AD30,0,0,1,-Monate_Jahr)))/Monate_Jahr),0)*IF(AND(AD$6=1,$F38&lt;&gt;0),$F38,1)*IF(AND(AD$6=1,Annahmen!$F$38=0,$F38&lt;&gt;0),0,1)*AD$5</f>
        <v>0</v>
      </c>
      <c r="AE54" s="193">
        <f ca="1">IF(AND(MONTH(AE$3)=Mon_13te_Z,AE13&lt;&gt;0,AE13&lt;&gt;""),CHOOSE($G54,0,AE13*AE21,IF(AE$8&lt;Monate_Jahr,SUM(OFFSET(AE30,0,0,1,-AE$8)),SUM(OFFSET(AE30,0,0,1,-Monate_Jahr)))/Monate_Jahr),0)*IF(AND(AE$6=1,$F38&lt;&gt;0),$F38,1)*IF(AND(AE$6=1,Annahmen!$F$38=0,$F38&lt;&gt;0),0,1)*AE$5</f>
        <v>0</v>
      </c>
      <c r="AF54" s="193">
        <f ca="1">IF(AND(MONTH(AF$3)=Mon_13te_Z,AF13&lt;&gt;0,AF13&lt;&gt;""),CHOOSE($G54,0,AF13*AF21,IF(AF$8&lt;Monate_Jahr,SUM(OFFSET(AF30,0,0,1,-AF$8)),SUM(OFFSET(AF30,0,0,1,-Monate_Jahr)))/Monate_Jahr),0)*IF(AND(AF$6=1,$F38&lt;&gt;0),$F38,1)*IF(AND(AF$6=1,Annahmen!$F$38=0,$F38&lt;&gt;0),0,1)*AF$5</f>
        <v>0</v>
      </c>
      <c r="AG54" s="193">
        <f ca="1">IF(AND(MONTH(AG$3)=Mon_13te_Z,AG13&lt;&gt;0,AG13&lt;&gt;""),CHOOSE($G54,0,AG13*AG21,IF(AG$8&lt;Monate_Jahr,SUM(OFFSET(AG30,0,0,1,-AG$8)),SUM(OFFSET(AG30,0,0,1,-Monate_Jahr)))/Monate_Jahr),0)*IF(AND(AG$6=1,$F38&lt;&gt;0),$F38,1)*IF(AND(AG$6=1,Annahmen!$F$38=0,$F38&lt;&gt;0),0,1)*AG$5</f>
        <v>0</v>
      </c>
      <c r="AH54" s="119"/>
      <c r="AI54" s="119"/>
      <c r="AJ54" s="119"/>
      <c r="AK54" s="119"/>
    </row>
    <row r="55" spans="1:37" ht="18.75" customHeight="1" outlineLevel="1">
      <c r="A55" s="73"/>
      <c r="B55" s="73"/>
      <c r="C55" s="38" t="str">
        <f>C14</f>
        <v>Freddy Fuhrmann</v>
      </c>
      <c r="D55" s="8" t="str">
        <f>Currency_Unit</f>
        <v>EUR</v>
      </c>
      <c r="E55" s="73"/>
      <c r="F55" s="148" t="str">
        <f>Annahmen!F9</f>
        <v>voll</v>
      </c>
      <c r="G55" s="154">
        <f>VLOOKUP(F55,Formate!$J$95:$K$97,2,FALSE)</f>
        <v>2</v>
      </c>
      <c r="H55" s="73"/>
      <c r="I55" s="60">
        <f ca="1">SUM(J55:AG55)</f>
        <v>14105</v>
      </c>
      <c r="J55" s="193">
        <f ca="1">IF(AND(MONTH(J$3)=Mon_13te_Z,J14&lt;&gt;0,J14&lt;&gt;""),CHOOSE($G55,0,J14*J22,IF(J$8&lt;Monate_Jahr,SUM(OFFSET(J31,0,0,1,-J$8)),SUM(OFFSET(J31,0,0,1,-Monate_Jahr)))/Monate_Jahr),0)*IF(AND(J$6=1,$F39&lt;&gt;0),$F39,1)*IF(AND(J$6=1,Annahmen!$F$38=0,$F39&lt;&gt;0),0,1)*J$5</f>
        <v>0</v>
      </c>
      <c r="K55" s="193">
        <f ca="1">IF(AND(MONTH(K$3)=Mon_13te_Z,K14&lt;&gt;0,K14&lt;&gt;""),CHOOSE($G55,0,K14*K22,IF(K$8&lt;Monate_Jahr,SUM(OFFSET(K31,0,0,1,-K$8)),SUM(OFFSET(K31,0,0,1,-Monate_Jahr)))/Monate_Jahr),0)*IF(AND(K$6=1,$F39&lt;&gt;0),$F39,1)*IF(AND(K$6=1,Annahmen!$F$38=0,$F39&lt;&gt;0),0,1)*K$5</f>
        <v>0</v>
      </c>
      <c r="L55" s="193">
        <f ca="1">IF(AND(MONTH(L$3)=Mon_13te_Z,L14&lt;&gt;0,L14&lt;&gt;""),CHOOSE($G55,0,L14*L22,IF(L$8&lt;Monate_Jahr,SUM(OFFSET(L31,0,0,1,-L$8)),SUM(OFFSET(L31,0,0,1,-Monate_Jahr)))/Monate_Jahr),0)*IF(AND(L$6=1,$F39&lt;&gt;0),$F39,1)*IF(AND(L$6=1,Annahmen!$F$38=0,$F39&lt;&gt;0),0,1)*L$5</f>
        <v>0</v>
      </c>
      <c r="M55" s="193">
        <f ca="1">IF(AND(MONTH(M$3)=Mon_13te_Z,M14&lt;&gt;0,M14&lt;&gt;""),CHOOSE($G55,0,M14*M22,IF(M$8&lt;Monate_Jahr,SUM(OFFSET(M31,0,0,1,-M$8)),SUM(OFFSET(M31,0,0,1,-Monate_Jahr)))/Monate_Jahr),0)*IF(AND(M$6=1,$F39&lt;&gt;0),$F39,1)*IF(AND(M$6=1,Annahmen!$F$38=0,$F39&lt;&gt;0),0,1)*M$5</f>
        <v>0</v>
      </c>
      <c r="N55" s="193">
        <f ca="1">IF(AND(MONTH(N$3)=Mon_13te_Z,N14&lt;&gt;0,N14&lt;&gt;""),CHOOSE($G55,0,N14*N22,IF(N$8&lt;Monate_Jahr,SUM(OFFSET(N31,0,0,1,-N$8)),SUM(OFFSET(N31,0,0,1,-Monate_Jahr)))/Monate_Jahr),0)*IF(AND(N$6=1,$F39&lt;&gt;0),$F39,1)*IF(AND(N$6=1,Annahmen!$F$38=0,$F39&lt;&gt;0),0,1)*N$5</f>
        <v>0</v>
      </c>
      <c r="O55" s="193">
        <f ca="1">IF(AND(MONTH(O$3)=Mon_13te_Z,O14&lt;&gt;0,O14&lt;&gt;""),CHOOSE($G55,0,O14*O22,IF(O$8&lt;Monate_Jahr,SUM(OFFSET(O31,0,0,1,-O$8)),SUM(OFFSET(O31,0,0,1,-Monate_Jahr)))/Monate_Jahr),0)*IF(AND(O$6=1,$F39&lt;&gt;0),$F39,1)*IF(AND(O$6=1,Annahmen!$F$38=0,$F39&lt;&gt;0),0,1)*O$5</f>
        <v>7000</v>
      </c>
      <c r="P55" s="193">
        <f ca="1">IF(AND(MONTH(P$3)=Mon_13te_Z,P14&lt;&gt;0,P14&lt;&gt;""),CHOOSE($G55,0,P14*P22,IF(P$8&lt;Monate_Jahr,SUM(OFFSET(P31,0,0,1,-P$8)),SUM(OFFSET(P31,0,0,1,-Monate_Jahr)))/Monate_Jahr),0)*IF(AND(P$6=1,$F39&lt;&gt;0),$F39,1)*IF(AND(P$6=1,Annahmen!$F$38=0,$F39&lt;&gt;0),0,1)*P$5</f>
        <v>0</v>
      </c>
      <c r="Q55" s="193">
        <f ca="1">IF(AND(MONTH(Q$3)=Mon_13te_Z,Q14&lt;&gt;0,Q14&lt;&gt;""),CHOOSE($G55,0,Q14*Q22,IF(Q$8&lt;Monate_Jahr,SUM(OFFSET(Q31,0,0,1,-Q$8)),SUM(OFFSET(Q31,0,0,1,-Monate_Jahr)))/Monate_Jahr),0)*IF(AND(Q$6=1,$F39&lt;&gt;0),$F39,1)*IF(AND(Q$6=1,Annahmen!$F$38=0,$F39&lt;&gt;0),0,1)*Q$5</f>
        <v>0</v>
      </c>
      <c r="R55" s="193">
        <f ca="1">IF(AND(MONTH(R$3)=Mon_13te_Z,R14&lt;&gt;0,R14&lt;&gt;""),CHOOSE($G55,0,R14*R22,IF(R$8&lt;Monate_Jahr,SUM(OFFSET(R31,0,0,1,-R$8)),SUM(OFFSET(R31,0,0,1,-Monate_Jahr)))/Monate_Jahr),0)*IF(AND(R$6=1,$F39&lt;&gt;0),$F39,1)*IF(AND(R$6=1,Annahmen!$F$38=0,$F39&lt;&gt;0),0,1)*R$5</f>
        <v>0</v>
      </c>
      <c r="S55" s="193">
        <f ca="1">IF(AND(MONTH(S$3)=Mon_13te_Z,S14&lt;&gt;0,S14&lt;&gt;""),CHOOSE($G55,0,S14*S22,IF(S$8&lt;Monate_Jahr,SUM(OFFSET(S31,0,0,1,-S$8)),SUM(OFFSET(S31,0,0,1,-Monate_Jahr)))/Monate_Jahr),0)*IF(AND(S$6=1,$F39&lt;&gt;0),$F39,1)*IF(AND(S$6=1,Annahmen!$F$38=0,$F39&lt;&gt;0),0,1)*S$5</f>
        <v>0</v>
      </c>
      <c r="T55" s="193">
        <f ca="1">IF(AND(MONTH(T$3)=Mon_13te_Z,T14&lt;&gt;0,T14&lt;&gt;""),CHOOSE($G55,0,T14*T22,IF(T$8&lt;Monate_Jahr,SUM(OFFSET(T31,0,0,1,-T$8)),SUM(OFFSET(T31,0,0,1,-Monate_Jahr)))/Monate_Jahr),0)*IF(AND(T$6=1,$F39&lt;&gt;0),$F39,1)*IF(AND(T$6=1,Annahmen!$F$38=0,$F39&lt;&gt;0),0,1)*T$5</f>
        <v>0</v>
      </c>
      <c r="U55" s="193">
        <f ca="1">IF(AND(MONTH(U$3)=Mon_13te_Z,U14&lt;&gt;0,U14&lt;&gt;""),CHOOSE($G55,0,U14*U22,IF(U$8&lt;Monate_Jahr,SUM(OFFSET(U31,0,0,1,-U$8)),SUM(OFFSET(U31,0,0,1,-Monate_Jahr)))/Monate_Jahr),0)*IF(AND(U$6=1,$F39&lt;&gt;0),$F39,1)*IF(AND(U$6=1,Annahmen!$F$38=0,$F39&lt;&gt;0),0,1)*U$5</f>
        <v>0</v>
      </c>
      <c r="V55" s="193">
        <f ca="1">IF(AND(MONTH(V$3)=Mon_13te_Z,V14&lt;&gt;0,V14&lt;&gt;""),CHOOSE($G55,0,V14*V22,IF(V$8&lt;Monate_Jahr,SUM(OFFSET(V31,0,0,1,-V$8)),SUM(OFFSET(V31,0,0,1,-Monate_Jahr)))/Monate_Jahr),0)*IF(AND(V$6=1,$F39&lt;&gt;0),$F39,1)*IF(AND(V$6=1,Annahmen!$F$38=0,$F39&lt;&gt;0),0,1)*V$5</f>
        <v>0</v>
      </c>
      <c r="W55" s="193">
        <f ca="1">IF(AND(MONTH(W$3)=Mon_13te_Z,W14&lt;&gt;0,W14&lt;&gt;""),CHOOSE($G55,0,W14*W22,IF(W$8&lt;Monate_Jahr,SUM(OFFSET(W31,0,0,1,-W$8)),SUM(OFFSET(W31,0,0,1,-Monate_Jahr)))/Monate_Jahr),0)*IF(AND(W$6=1,$F39&lt;&gt;0),$F39,1)*IF(AND(W$6=1,Annahmen!$F$38=0,$F39&lt;&gt;0),0,1)*W$5</f>
        <v>0</v>
      </c>
      <c r="X55" s="193">
        <f ca="1">IF(AND(MONTH(X$3)=Mon_13te_Z,X14&lt;&gt;0,X14&lt;&gt;""),CHOOSE($G55,0,X14*X22,IF(X$8&lt;Monate_Jahr,SUM(OFFSET(X31,0,0,1,-X$8)),SUM(OFFSET(X31,0,0,1,-Monate_Jahr)))/Monate_Jahr),0)*IF(AND(X$6=1,$F39&lt;&gt;0),$F39,1)*IF(AND(X$6=1,Annahmen!$F$38=0,$F39&lt;&gt;0),0,1)*X$5</f>
        <v>0</v>
      </c>
      <c r="Y55" s="193">
        <f ca="1">IF(AND(MONTH(Y$3)=Mon_13te_Z,Y14&lt;&gt;0,Y14&lt;&gt;""),CHOOSE($G55,0,Y14*Y22,IF(Y$8&lt;Monate_Jahr,SUM(OFFSET(Y31,0,0,1,-Y$8)),SUM(OFFSET(Y31,0,0,1,-Monate_Jahr)))/Monate_Jahr),0)*IF(AND(Y$6=1,$F39&lt;&gt;0),$F39,1)*IF(AND(Y$6=1,Annahmen!$F$38=0,$F39&lt;&gt;0),0,1)*Y$5</f>
        <v>0</v>
      </c>
      <c r="Z55" s="193">
        <f ca="1">IF(AND(MONTH(Z$3)=Mon_13te_Z,Z14&lt;&gt;0,Z14&lt;&gt;""),CHOOSE($G55,0,Z14*Z22,IF(Z$8&lt;Monate_Jahr,SUM(OFFSET(Z31,0,0,1,-Z$8)),SUM(OFFSET(Z31,0,0,1,-Monate_Jahr)))/Monate_Jahr),0)*IF(AND(Z$6=1,$F39&lt;&gt;0),$F39,1)*IF(AND(Z$6=1,Annahmen!$F$38=0,$F39&lt;&gt;0),0,1)*Z$5</f>
        <v>0</v>
      </c>
      <c r="AA55" s="193">
        <f ca="1">IF(AND(MONTH(AA$3)=Mon_13te_Z,AA14&lt;&gt;0,AA14&lt;&gt;""),CHOOSE($G55,0,AA14*AA22,IF(AA$8&lt;Monate_Jahr,SUM(OFFSET(AA31,0,0,1,-AA$8)),SUM(OFFSET(AA31,0,0,1,-Monate_Jahr)))/Monate_Jahr),0)*IF(AND(AA$6=1,$F39&lt;&gt;0),$F39,1)*IF(AND(AA$6=1,Annahmen!$F$38=0,$F39&lt;&gt;0),0,1)*AA$5</f>
        <v>7104.9999999999991</v>
      </c>
      <c r="AB55" s="193">
        <f ca="1">IF(AND(MONTH(AB$3)=Mon_13te_Z,AB14&lt;&gt;0,AB14&lt;&gt;""),CHOOSE($G55,0,AB14*AB22,IF(AB$8&lt;Monate_Jahr,SUM(OFFSET(AB31,0,0,1,-AB$8)),SUM(OFFSET(AB31,0,0,1,-Monate_Jahr)))/Monate_Jahr),0)*IF(AND(AB$6=1,$F39&lt;&gt;0),$F39,1)*IF(AND(AB$6=1,Annahmen!$F$38=0,$F39&lt;&gt;0),0,1)*AB$5</f>
        <v>0</v>
      </c>
      <c r="AC55" s="193">
        <f ca="1">IF(AND(MONTH(AC$3)=Mon_13te_Z,AC14&lt;&gt;0,AC14&lt;&gt;""),CHOOSE($G55,0,AC14*AC22,IF(AC$8&lt;Monate_Jahr,SUM(OFFSET(AC31,0,0,1,-AC$8)),SUM(OFFSET(AC31,0,0,1,-Monate_Jahr)))/Monate_Jahr),0)*IF(AND(AC$6=1,$F39&lt;&gt;0),$F39,1)*IF(AND(AC$6=1,Annahmen!$F$38=0,$F39&lt;&gt;0),0,1)*AC$5</f>
        <v>0</v>
      </c>
      <c r="AD55" s="193">
        <f ca="1">IF(AND(MONTH(AD$3)=Mon_13te_Z,AD14&lt;&gt;0,AD14&lt;&gt;""),CHOOSE($G55,0,AD14*AD22,IF(AD$8&lt;Monate_Jahr,SUM(OFFSET(AD31,0,0,1,-AD$8)),SUM(OFFSET(AD31,0,0,1,-Monate_Jahr)))/Monate_Jahr),0)*IF(AND(AD$6=1,$F39&lt;&gt;0),$F39,1)*IF(AND(AD$6=1,Annahmen!$F$38=0,$F39&lt;&gt;0),0,1)*AD$5</f>
        <v>0</v>
      </c>
      <c r="AE55" s="193">
        <f ca="1">IF(AND(MONTH(AE$3)=Mon_13te_Z,AE14&lt;&gt;0,AE14&lt;&gt;""),CHOOSE($G55,0,AE14*AE22,IF(AE$8&lt;Monate_Jahr,SUM(OFFSET(AE31,0,0,1,-AE$8)),SUM(OFFSET(AE31,0,0,1,-Monate_Jahr)))/Monate_Jahr),0)*IF(AND(AE$6=1,$F39&lt;&gt;0),$F39,1)*IF(AND(AE$6=1,Annahmen!$F$38=0,$F39&lt;&gt;0),0,1)*AE$5</f>
        <v>0</v>
      </c>
      <c r="AF55" s="193">
        <f ca="1">IF(AND(MONTH(AF$3)=Mon_13te_Z,AF14&lt;&gt;0,AF14&lt;&gt;""),CHOOSE($G55,0,AF14*AF22,IF(AF$8&lt;Monate_Jahr,SUM(OFFSET(AF31,0,0,1,-AF$8)),SUM(OFFSET(AF31,0,0,1,-Monate_Jahr)))/Monate_Jahr),0)*IF(AND(AF$6=1,$F39&lt;&gt;0),$F39,1)*IF(AND(AF$6=1,Annahmen!$F$38=0,$F39&lt;&gt;0),0,1)*AF$5</f>
        <v>0</v>
      </c>
      <c r="AG55" s="193">
        <f ca="1">IF(AND(MONTH(AG$3)=Mon_13te_Z,AG14&lt;&gt;0,AG14&lt;&gt;""),CHOOSE($G55,0,AG14*AG22,IF(AG$8&lt;Monate_Jahr,SUM(OFFSET(AG31,0,0,1,-AG$8)),SUM(OFFSET(AG31,0,0,1,-Monate_Jahr)))/Monate_Jahr),0)*IF(AND(AG$6=1,$F39&lt;&gt;0),$F39,1)*IF(AND(AG$6=1,Annahmen!$F$38=0,$F39&lt;&gt;0),0,1)*AG$5</f>
        <v>0</v>
      </c>
      <c r="AH55" s="119"/>
      <c r="AI55" s="119"/>
      <c r="AJ55" s="119"/>
      <c r="AK55" s="119"/>
    </row>
    <row r="56" spans="1:37" ht="18.75" customHeight="1" outlineLevel="1">
      <c r="A56" s="73"/>
      <c r="B56" s="73"/>
      <c r="C56" s="38" t="str">
        <f>C15</f>
        <v>Stelle / Lackierer</v>
      </c>
      <c r="D56" s="8" t="str">
        <f>Currency_Unit</f>
        <v>EUR</v>
      </c>
      <c r="E56" s="73"/>
      <c r="F56" s="148" t="str">
        <f>Annahmen!F10</f>
        <v>voll</v>
      </c>
      <c r="G56" s="154">
        <f>VLOOKUP(F56,Formate!$J$95:$K$97,2,FALSE)</f>
        <v>2</v>
      </c>
      <c r="H56" s="73"/>
      <c r="I56" s="60">
        <f ca="1">SUM(J56:AG56)</f>
        <v>12000</v>
      </c>
      <c r="J56" s="193">
        <f ca="1">IF(AND(MONTH(J$3)=Mon_13te_Z,J15&lt;&gt;0,J15&lt;&gt;""),CHOOSE($G56,0,J15*J23,IF(J$8&lt;Monate_Jahr,SUM(OFFSET(J32,0,0,1,-J$8)),SUM(OFFSET(J32,0,0,1,-Monate_Jahr)))/Monate_Jahr),0)*IF(AND(J$6=1,$F40&lt;&gt;0),$F40,1)*IF(AND(J$6=1,Annahmen!$F$38=0,$F40&lt;&gt;0),0,1)*J$5</f>
        <v>0</v>
      </c>
      <c r="K56" s="193">
        <f ca="1">IF(AND(MONTH(K$3)=Mon_13te_Z,K15&lt;&gt;0,K15&lt;&gt;""),CHOOSE($G56,0,K15*K23,IF(K$8&lt;Monate_Jahr,SUM(OFFSET(K32,0,0,1,-K$8)),SUM(OFFSET(K32,0,0,1,-Monate_Jahr)))/Monate_Jahr),0)*IF(AND(K$6=1,$F40&lt;&gt;0),$F40,1)*IF(AND(K$6=1,Annahmen!$F$38=0,$F40&lt;&gt;0),0,1)*K$5</f>
        <v>0</v>
      </c>
      <c r="L56" s="193">
        <f ca="1">IF(AND(MONTH(L$3)=Mon_13te_Z,L15&lt;&gt;0,L15&lt;&gt;""),CHOOSE($G56,0,L15*L23,IF(L$8&lt;Monate_Jahr,SUM(OFFSET(L32,0,0,1,-L$8)),SUM(OFFSET(L32,0,0,1,-Monate_Jahr)))/Monate_Jahr),0)*IF(AND(L$6=1,$F40&lt;&gt;0),$F40,1)*IF(AND(L$6=1,Annahmen!$F$38=0,$F40&lt;&gt;0),0,1)*L$5</f>
        <v>0</v>
      </c>
      <c r="M56" s="193">
        <f ca="1">IF(AND(MONTH(M$3)=Mon_13te_Z,M15&lt;&gt;0,M15&lt;&gt;""),CHOOSE($G56,0,M15*M23,IF(M$8&lt;Monate_Jahr,SUM(OFFSET(M32,0,0,1,-M$8)),SUM(OFFSET(M32,0,0,1,-Monate_Jahr)))/Monate_Jahr),0)*IF(AND(M$6=1,$F40&lt;&gt;0),$F40,1)*IF(AND(M$6=1,Annahmen!$F$38=0,$F40&lt;&gt;0),0,1)*M$5</f>
        <v>0</v>
      </c>
      <c r="N56" s="193">
        <f ca="1">IF(AND(MONTH(N$3)=Mon_13te_Z,N15&lt;&gt;0,N15&lt;&gt;""),CHOOSE($G56,0,N15*N23,IF(N$8&lt;Monate_Jahr,SUM(OFFSET(N32,0,0,1,-N$8)),SUM(OFFSET(N32,0,0,1,-Monate_Jahr)))/Monate_Jahr),0)*IF(AND(N$6=1,$F40&lt;&gt;0),$F40,1)*IF(AND(N$6=1,Annahmen!$F$38=0,$F40&lt;&gt;0),0,1)*N$5</f>
        <v>0</v>
      </c>
      <c r="O56" s="193">
        <f ca="1">IF(AND(MONTH(O$3)=Mon_13te_Z,O15&lt;&gt;0,O15&lt;&gt;""),CHOOSE($G56,0,O15*O23,IF(O$8&lt;Monate_Jahr,SUM(OFFSET(O32,0,0,1,-O$8)),SUM(OFFSET(O32,0,0,1,-Monate_Jahr)))/Monate_Jahr),0)*IF(AND(O$6=1,$F40&lt;&gt;0),$F40,1)*IF(AND(O$6=1,Annahmen!$F$38=0,$F40&lt;&gt;0),0,1)*O$5</f>
        <v>4500</v>
      </c>
      <c r="P56" s="193">
        <f ca="1">IF(AND(MONTH(P$3)=Mon_13te_Z,P15&lt;&gt;0,P15&lt;&gt;""),CHOOSE($G56,0,P15*P23,IF(P$8&lt;Monate_Jahr,SUM(OFFSET(P32,0,0,1,-P$8)),SUM(OFFSET(P32,0,0,1,-Monate_Jahr)))/Monate_Jahr),0)*IF(AND(P$6=1,$F40&lt;&gt;0),$F40,1)*IF(AND(P$6=1,Annahmen!$F$38=0,$F40&lt;&gt;0),0,1)*P$5</f>
        <v>0</v>
      </c>
      <c r="Q56" s="193">
        <f ca="1">IF(AND(MONTH(Q$3)=Mon_13te_Z,Q15&lt;&gt;0,Q15&lt;&gt;""),CHOOSE($G56,0,Q15*Q23,IF(Q$8&lt;Monate_Jahr,SUM(OFFSET(Q32,0,0,1,-Q$8)),SUM(OFFSET(Q32,0,0,1,-Monate_Jahr)))/Monate_Jahr),0)*IF(AND(Q$6=1,$F40&lt;&gt;0),$F40,1)*IF(AND(Q$6=1,Annahmen!$F$38=0,$F40&lt;&gt;0),0,1)*Q$5</f>
        <v>0</v>
      </c>
      <c r="R56" s="193">
        <f ca="1">IF(AND(MONTH(R$3)=Mon_13te_Z,R15&lt;&gt;0,R15&lt;&gt;""),CHOOSE($G56,0,R15*R23,IF(R$8&lt;Monate_Jahr,SUM(OFFSET(R32,0,0,1,-R$8)),SUM(OFFSET(R32,0,0,1,-Monate_Jahr)))/Monate_Jahr),0)*IF(AND(R$6=1,$F40&lt;&gt;0),$F40,1)*IF(AND(R$6=1,Annahmen!$F$38=0,$F40&lt;&gt;0),0,1)*R$5</f>
        <v>0</v>
      </c>
      <c r="S56" s="193">
        <f ca="1">IF(AND(MONTH(S$3)=Mon_13te_Z,S15&lt;&gt;0,S15&lt;&gt;""),CHOOSE($G56,0,S15*S23,IF(S$8&lt;Monate_Jahr,SUM(OFFSET(S32,0,0,1,-S$8)),SUM(OFFSET(S32,0,0,1,-Monate_Jahr)))/Monate_Jahr),0)*IF(AND(S$6=1,$F40&lt;&gt;0),$F40,1)*IF(AND(S$6=1,Annahmen!$F$38=0,$F40&lt;&gt;0),0,1)*S$5</f>
        <v>0</v>
      </c>
      <c r="T56" s="193">
        <f ca="1">IF(AND(MONTH(T$3)=Mon_13te_Z,T15&lt;&gt;0,T15&lt;&gt;""),CHOOSE($G56,0,T15*T23,IF(T$8&lt;Monate_Jahr,SUM(OFFSET(T32,0,0,1,-T$8)),SUM(OFFSET(T32,0,0,1,-Monate_Jahr)))/Monate_Jahr),0)*IF(AND(T$6=1,$F40&lt;&gt;0),$F40,1)*IF(AND(T$6=1,Annahmen!$F$38=0,$F40&lt;&gt;0),0,1)*T$5</f>
        <v>0</v>
      </c>
      <c r="U56" s="193">
        <f ca="1">IF(AND(MONTH(U$3)=Mon_13te_Z,U15&lt;&gt;0,U15&lt;&gt;""),CHOOSE($G56,0,U15*U23,IF(U$8&lt;Monate_Jahr,SUM(OFFSET(U32,0,0,1,-U$8)),SUM(OFFSET(U32,0,0,1,-Monate_Jahr)))/Monate_Jahr),0)*IF(AND(U$6=1,$F40&lt;&gt;0),$F40,1)*IF(AND(U$6=1,Annahmen!$F$38=0,$F40&lt;&gt;0),0,1)*U$5</f>
        <v>0</v>
      </c>
      <c r="V56" s="193">
        <f ca="1">IF(AND(MONTH(V$3)=Mon_13te_Z,V15&lt;&gt;0,V15&lt;&gt;""),CHOOSE($G56,0,V15*V23,IF(V$8&lt;Monate_Jahr,SUM(OFFSET(V32,0,0,1,-V$8)),SUM(OFFSET(V32,0,0,1,-Monate_Jahr)))/Monate_Jahr),0)*IF(AND(V$6=1,$F40&lt;&gt;0),$F40,1)*IF(AND(V$6=1,Annahmen!$F$38=0,$F40&lt;&gt;0),0,1)*V$5</f>
        <v>0</v>
      </c>
      <c r="W56" s="193">
        <f ca="1">IF(AND(MONTH(W$3)=Mon_13te_Z,W15&lt;&gt;0,W15&lt;&gt;""),CHOOSE($G56,0,W15*W23,IF(W$8&lt;Monate_Jahr,SUM(OFFSET(W32,0,0,1,-W$8)),SUM(OFFSET(W32,0,0,1,-Monate_Jahr)))/Monate_Jahr),0)*IF(AND(W$6=1,$F40&lt;&gt;0),$F40,1)*IF(AND(W$6=1,Annahmen!$F$38=0,$F40&lt;&gt;0),0,1)*W$5</f>
        <v>0</v>
      </c>
      <c r="X56" s="193">
        <f ca="1">IF(AND(MONTH(X$3)=Mon_13te_Z,X15&lt;&gt;0,X15&lt;&gt;""),CHOOSE($G56,0,X15*X23,IF(X$8&lt;Monate_Jahr,SUM(OFFSET(X32,0,0,1,-X$8)),SUM(OFFSET(X32,0,0,1,-Monate_Jahr)))/Monate_Jahr),0)*IF(AND(X$6=1,$F40&lt;&gt;0),$F40,1)*IF(AND(X$6=1,Annahmen!$F$38=0,$F40&lt;&gt;0),0,1)*X$5</f>
        <v>0</v>
      </c>
      <c r="Y56" s="193">
        <f ca="1">IF(AND(MONTH(Y$3)=Mon_13te_Z,Y15&lt;&gt;0,Y15&lt;&gt;""),CHOOSE($G56,0,Y15*Y23,IF(Y$8&lt;Monate_Jahr,SUM(OFFSET(Y32,0,0,1,-Y$8)),SUM(OFFSET(Y32,0,0,1,-Monate_Jahr)))/Monate_Jahr),0)*IF(AND(Y$6=1,$F40&lt;&gt;0),$F40,1)*IF(AND(Y$6=1,Annahmen!$F$38=0,$F40&lt;&gt;0),0,1)*Y$5</f>
        <v>0</v>
      </c>
      <c r="Z56" s="193">
        <f ca="1">IF(AND(MONTH(Z$3)=Mon_13te_Z,Z15&lt;&gt;0,Z15&lt;&gt;""),CHOOSE($G56,0,Z15*Z23,IF(Z$8&lt;Monate_Jahr,SUM(OFFSET(Z32,0,0,1,-Z$8)),SUM(OFFSET(Z32,0,0,1,-Monate_Jahr)))/Monate_Jahr),0)*IF(AND(Z$6=1,$F40&lt;&gt;0),$F40,1)*IF(AND(Z$6=1,Annahmen!$F$38=0,$F40&lt;&gt;0),0,1)*Z$5</f>
        <v>0</v>
      </c>
      <c r="AA56" s="193">
        <f ca="1">IF(AND(MONTH(AA$3)=Mon_13te_Z,AA15&lt;&gt;0,AA15&lt;&gt;""),CHOOSE($G56,0,AA15*AA23,IF(AA$8&lt;Monate_Jahr,SUM(OFFSET(AA32,0,0,1,-AA$8)),SUM(OFFSET(AA32,0,0,1,-Monate_Jahr)))/Monate_Jahr),0)*IF(AND(AA$6=1,$F40&lt;&gt;0),$F40,1)*IF(AND(AA$6=1,Annahmen!$F$38=0,$F40&lt;&gt;0),0,1)*AA$5</f>
        <v>7500</v>
      </c>
      <c r="AB56" s="193">
        <f ca="1">IF(AND(MONTH(AB$3)=Mon_13te_Z,AB15&lt;&gt;0,AB15&lt;&gt;""),CHOOSE($G56,0,AB15*AB23,IF(AB$8&lt;Monate_Jahr,SUM(OFFSET(AB32,0,0,1,-AB$8)),SUM(OFFSET(AB32,0,0,1,-Monate_Jahr)))/Monate_Jahr),0)*IF(AND(AB$6=1,$F40&lt;&gt;0),$F40,1)*IF(AND(AB$6=1,Annahmen!$F$38=0,$F40&lt;&gt;0),0,1)*AB$5</f>
        <v>0</v>
      </c>
      <c r="AC56" s="193">
        <f ca="1">IF(AND(MONTH(AC$3)=Mon_13te_Z,AC15&lt;&gt;0,AC15&lt;&gt;""),CHOOSE($G56,0,AC15*AC23,IF(AC$8&lt;Monate_Jahr,SUM(OFFSET(AC32,0,0,1,-AC$8)),SUM(OFFSET(AC32,0,0,1,-Monate_Jahr)))/Monate_Jahr),0)*IF(AND(AC$6=1,$F40&lt;&gt;0),$F40,1)*IF(AND(AC$6=1,Annahmen!$F$38=0,$F40&lt;&gt;0),0,1)*AC$5</f>
        <v>0</v>
      </c>
      <c r="AD56" s="193">
        <f ca="1">IF(AND(MONTH(AD$3)=Mon_13te_Z,AD15&lt;&gt;0,AD15&lt;&gt;""),CHOOSE($G56,0,AD15*AD23,IF(AD$8&lt;Monate_Jahr,SUM(OFFSET(AD32,0,0,1,-AD$8)),SUM(OFFSET(AD32,0,0,1,-Monate_Jahr)))/Monate_Jahr),0)*IF(AND(AD$6=1,$F40&lt;&gt;0),$F40,1)*IF(AND(AD$6=1,Annahmen!$F$38=0,$F40&lt;&gt;0),0,1)*AD$5</f>
        <v>0</v>
      </c>
      <c r="AE56" s="193">
        <f ca="1">IF(AND(MONTH(AE$3)=Mon_13te_Z,AE15&lt;&gt;0,AE15&lt;&gt;""),CHOOSE($G56,0,AE15*AE23,IF(AE$8&lt;Monate_Jahr,SUM(OFFSET(AE32,0,0,1,-AE$8)),SUM(OFFSET(AE32,0,0,1,-Monate_Jahr)))/Monate_Jahr),0)*IF(AND(AE$6=1,$F40&lt;&gt;0),$F40,1)*IF(AND(AE$6=1,Annahmen!$F$38=0,$F40&lt;&gt;0),0,1)*AE$5</f>
        <v>0</v>
      </c>
      <c r="AF56" s="193">
        <f ca="1">IF(AND(MONTH(AF$3)=Mon_13te_Z,AF15&lt;&gt;0,AF15&lt;&gt;""),CHOOSE($G56,0,AF15*AF23,IF(AF$8&lt;Monate_Jahr,SUM(OFFSET(AF32,0,0,1,-AF$8)),SUM(OFFSET(AF32,0,0,1,-Monate_Jahr)))/Monate_Jahr),0)*IF(AND(AF$6=1,$F40&lt;&gt;0),$F40,1)*IF(AND(AF$6=1,Annahmen!$F$38=0,$F40&lt;&gt;0),0,1)*AF$5</f>
        <v>0</v>
      </c>
      <c r="AG56" s="193">
        <f ca="1">IF(AND(MONTH(AG$3)=Mon_13te_Z,AG15&lt;&gt;0,AG15&lt;&gt;""),CHOOSE($G56,0,AG15*AG23,IF(AG$8&lt;Monate_Jahr,SUM(OFFSET(AG32,0,0,1,-AG$8)),SUM(OFFSET(AG32,0,0,1,-Monate_Jahr)))/Monate_Jahr),0)*IF(AND(AG$6=1,$F40&lt;&gt;0),$F40,1)*IF(AND(AG$6=1,Annahmen!$F$38=0,$F40&lt;&gt;0),0,1)*AG$5</f>
        <v>0</v>
      </c>
      <c r="AH56" s="119"/>
      <c r="AI56" s="119"/>
      <c r="AJ56" s="119"/>
      <c r="AK56" s="119"/>
    </row>
    <row r="57" spans="1:37" ht="18.75" customHeight="1" outlineLevel="1" thickBot="1">
      <c r="A57" s="73"/>
      <c r="B57" s="73"/>
      <c r="C57" s="63" t="s">
        <v>210</v>
      </c>
      <c r="D57" s="8" t="str">
        <f>Currency_Unit</f>
        <v>EUR</v>
      </c>
      <c r="H57" s="36"/>
      <c r="I57" s="191">
        <f ca="1">SUM(J57:AG57)</f>
        <v>36805</v>
      </c>
      <c r="J57" s="192">
        <f t="shared" ref="J57:AG57" ca="1" si="14">SUM(J53:J56)</f>
        <v>0</v>
      </c>
      <c r="K57" s="192">
        <f t="shared" ca="1" si="14"/>
        <v>0</v>
      </c>
      <c r="L57" s="192">
        <f t="shared" ca="1" si="14"/>
        <v>0</v>
      </c>
      <c r="M57" s="192">
        <f t="shared" ca="1" si="14"/>
        <v>0</v>
      </c>
      <c r="N57" s="192">
        <f t="shared" ca="1" si="14"/>
        <v>0</v>
      </c>
      <c r="O57" s="192">
        <f t="shared" ca="1" si="14"/>
        <v>15200</v>
      </c>
      <c r="P57" s="192">
        <f t="shared" ca="1" si="14"/>
        <v>0</v>
      </c>
      <c r="Q57" s="192">
        <f t="shared" ca="1" si="14"/>
        <v>0</v>
      </c>
      <c r="R57" s="192">
        <f t="shared" ca="1" si="14"/>
        <v>0</v>
      </c>
      <c r="S57" s="192">
        <f t="shared" ca="1" si="14"/>
        <v>0</v>
      </c>
      <c r="T57" s="192">
        <f t="shared" ca="1" si="14"/>
        <v>0</v>
      </c>
      <c r="U57" s="192">
        <f t="shared" ca="1" si="14"/>
        <v>0</v>
      </c>
      <c r="V57" s="192">
        <f t="shared" ca="1" si="14"/>
        <v>0</v>
      </c>
      <c r="W57" s="192">
        <f t="shared" ca="1" si="14"/>
        <v>0</v>
      </c>
      <c r="X57" s="192">
        <f t="shared" ca="1" si="14"/>
        <v>0</v>
      </c>
      <c r="Y57" s="192">
        <f t="shared" ca="1" si="14"/>
        <v>0</v>
      </c>
      <c r="Z57" s="192">
        <f t="shared" ca="1" si="14"/>
        <v>0</v>
      </c>
      <c r="AA57" s="192">
        <f t="shared" ca="1" si="14"/>
        <v>21605</v>
      </c>
      <c r="AB57" s="192">
        <f t="shared" ca="1" si="14"/>
        <v>0</v>
      </c>
      <c r="AC57" s="192">
        <f t="shared" ca="1" si="14"/>
        <v>0</v>
      </c>
      <c r="AD57" s="192">
        <f t="shared" ca="1" si="14"/>
        <v>0</v>
      </c>
      <c r="AE57" s="192">
        <f t="shared" ca="1" si="14"/>
        <v>0</v>
      </c>
      <c r="AF57" s="192">
        <f t="shared" ca="1" si="14"/>
        <v>0</v>
      </c>
      <c r="AG57" s="192">
        <f t="shared" ca="1" si="14"/>
        <v>0</v>
      </c>
      <c r="AH57" s="119"/>
      <c r="AI57" s="119"/>
      <c r="AJ57" s="119"/>
      <c r="AK57" s="119"/>
    </row>
    <row r="58" spans="1:37" ht="18.75" customHeight="1" thickTop="1">
      <c r="A58" s="73"/>
      <c r="B58" s="73"/>
      <c r="C58" s="73"/>
      <c r="D58" s="73"/>
      <c r="E58" s="73"/>
      <c r="F58" s="73"/>
      <c r="G58" s="73"/>
      <c r="H58" s="73"/>
      <c r="I58" s="73"/>
      <c r="J58" s="73"/>
      <c r="K58" s="73"/>
      <c r="L58" s="73"/>
      <c r="M58" s="119"/>
      <c r="N58" s="119"/>
      <c r="O58" s="119"/>
      <c r="P58" s="119"/>
      <c r="Q58" s="119"/>
      <c r="R58" s="119"/>
      <c r="S58" s="119"/>
      <c r="T58" s="119"/>
      <c r="U58" s="119"/>
      <c r="V58" s="119"/>
      <c r="W58" s="119"/>
      <c r="X58" s="119"/>
      <c r="Y58" s="119"/>
      <c r="Z58" s="119"/>
      <c r="AA58" s="119"/>
      <c r="AB58" s="119"/>
      <c r="AC58" s="119"/>
      <c r="AD58" s="119"/>
      <c r="AE58" s="119"/>
      <c r="AF58" s="119"/>
      <c r="AG58" s="119"/>
      <c r="AH58" s="119"/>
      <c r="AI58" s="119"/>
      <c r="AJ58" s="119"/>
      <c r="AK58" s="119"/>
    </row>
    <row r="59" spans="1:37" ht="26.25" customHeight="1" thickBot="1">
      <c r="A59" s="139"/>
      <c r="B59" s="149"/>
      <c r="C59" s="139" t="s">
        <v>155</v>
      </c>
      <c r="D59" s="139"/>
      <c r="E59" s="139"/>
      <c r="F59" s="139"/>
      <c r="G59" s="139"/>
      <c r="H59" s="139"/>
      <c r="I59" s="139"/>
      <c r="J59" s="139"/>
      <c r="K59" s="139"/>
      <c r="L59" s="139"/>
      <c r="M59" s="139"/>
      <c r="N59" s="139"/>
      <c r="O59" s="139"/>
      <c r="P59" s="139"/>
      <c r="Q59" s="139"/>
      <c r="R59" s="139"/>
      <c r="S59" s="139"/>
      <c r="T59" s="139"/>
      <c r="U59" s="139"/>
      <c r="V59" s="139"/>
      <c r="W59" s="139"/>
      <c r="X59" s="139"/>
      <c r="Y59" s="139"/>
      <c r="Z59" s="139"/>
      <c r="AA59" s="139"/>
      <c r="AB59" s="139"/>
      <c r="AC59" s="139"/>
      <c r="AD59" s="139"/>
      <c r="AE59" s="139"/>
      <c r="AF59" s="139"/>
      <c r="AG59" s="139"/>
      <c r="AH59" s="119"/>
      <c r="AI59" s="119"/>
      <c r="AJ59" s="119"/>
      <c r="AK59" s="119"/>
    </row>
    <row r="60" spans="1:37" ht="22.5" customHeight="1" outlineLevel="1">
      <c r="A60" s="73"/>
      <c r="B60" s="166" t="s">
        <v>232</v>
      </c>
      <c r="C60" s="142" t="s">
        <v>238</v>
      </c>
      <c r="D60" s="124"/>
      <c r="E60" s="167"/>
      <c r="F60" s="167"/>
      <c r="G60" s="167"/>
      <c r="H60" s="167"/>
      <c r="I60" s="143"/>
      <c r="J60" s="143"/>
      <c r="K60" s="143"/>
      <c r="L60" s="143"/>
      <c r="M60" s="141"/>
      <c r="N60" s="141"/>
      <c r="O60" s="141"/>
      <c r="P60" s="141"/>
      <c r="Q60" s="141"/>
      <c r="R60" s="141"/>
      <c r="S60" s="141"/>
      <c r="T60" s="141"/>
      <c r="U60" s="141"/>
      <c r="V60" s="141"/>
      <c r="W60" s="141"/>
      <c r="X60" s="141"/>
      <c r="Y60" s="141"/>
      <c r="Z60" s="141"/>
      <c r="AA60" s="141"/>
      <c r="AB60" s="141"/>
      <c r="AC60" s="141"/>
      <c r="AD60" s="141"/>
      <c r="AE60" s="141"/>
      <c r="AF60" s="141"/>
      <c r="AG60" s="141"/>
      <c r="AH60" s="119"/>
      <c r="AI60" s="119"/>
      <c r="AJ60" s="119"/>
      <c r="AK60" s="119"/>
    </row>
    <row r="61" spans="1:37" ht="18.75" customHeight="1" outlineLevel="1">
      <c r="A61" s="73"/>
      <c r="B61" s="166" t="str">
        <f>B11</f>
        <v>1.</v>
      </c>
      <c r="C61" s="142" t="str">
        <f>C11</f>
        <v>Bereich: Produktion</v>
      </c>
      <c r="D61" s="124"/>
      <c r="E61" s="119"/>
      <c r="F61" s="119"/>
      <c r="G61" s="119"/>
      <c r="H61" s="124"/>
      <c r="I61" s="143"/>
      <c r="J61" s="143"/>
      <c r="K61" s="143"/>
      <c r="L61" s="143"/>
      <c r="M61" s="143"/>
      <c r="N61" s="143"/>
      <c r="O61" s="143"/>
      <c r="P61" s="141"/>
      <c r="Q61" s="141"/>
      <c r="R61" s="141"/>
      <c r="S61" s="141"/>
      <c r="T61" s="141"/>
      <c r="U61" s="141"/>
      <c r="V61" s="141"/>
      <c r="W61" s="141"/>
      <c r="X61" s="141"/>
      <c r="Y61" s="141"/>
      <c r="Z61" s="141"/>
      <c r="AA61" s="141"/>
      <c r="AB61" s="141"/>
      <c r="AC61" s="141"/>
      <c r="AD61" s="141"/>
      <c r="AE61" s="141"/>
      <c r="AF61" s="141"/>
      <c r="AG61" s="141"/>
      <c r="AH61" s="119"/>
      <c r="AI61" s="119"/>
      <c r="AJ61" s="119"/>
      <c r="AK61" s="119"/>
    </row>
    <row r="62" spans="1:37" ht="18.75" customHeight="1" outlineLevel="1">
      <c r="A62" s="73"/>
      <c r="B62" s="73"/>
      <c r="C62" s="38" t="str">
        <f>C12</f>
        <v>Max Mustermann</v>
      </c>
      <c r="D62" s="8" t="str">
        <f>Currency_Unit</f>
        <v>EUR</v>
      </c>
      <c r="E62" s="119"/>
      <c r="F62" s="119"/>
      <c r="G62" s="119"/>
      <c r="H62" s="124"/>
      <c r="I62" s="60">
        <f ca="1">SUM(J62:AG62)</f>
        <v>19681.40625</v>
      </c>
      <c r="J62" s="193">
        <f t="shared" ref="J62:AG62" ca="1" si="15">IFERROR(IF($E12=1,J12*(MIN(AGSatz_RVAV*(J29/J12+J53/J12),Max_AG_RVAV)+MIN(AGSatz_KVPV*(J29/J12+J53/J12),Max_AG_KVPV)),IF($E12=2,J12*(J29/J12+J53/J12)*AGSatz_Pausch,0)),0)</f>
        <v>795</v>
      </c>
      <c r="K62" s="193">
        <f t="shared" ca="1" si="15"/>
        <v>795</v>
      </c>
      <c r="L62" s="193">
        <f t="shared" ca="1" si="15"/>
        <v>795</v>
      </c>
      <c r="M62" s="193">
        <f t="shared" ca="1" si="15"/>
        <v>795</v>
      </c>
      <c r="N62" s="193">
        <f t="shared" ca="1" si="15"/>
        <v>795</v>
      </c>
      <c r="O62" s="193">
        <f t="shared" ca="1" si="15"/>
        <v>1027.453125</v>
      </c>
      <c r="P62" s="193">
        <f t="shared" ca="1" si="15"/>
        <v>795</v>
      </c>
      <c r="Q62" s="193">
        <f t="shared" ca="1" si="15"/>
        <v>795</v>
      </c>
      <c r="R62" s="193">
        <f t="shared" ca="1" si="15"/>
        <v>795</v>
      </c>
      <c r="S62" s="193">
        <f t="shared" ca="1" si="15"/>
        <v>795</v>
      </c>
      <c r="T62" s="193">
        <f t="shared" ca="1" si="15"/>
        <v>795</v>
      </c>
      <c r="U62" s="193">
        <f t="shared" ca="1" si="15"/>
        <v>795</v>
      </c>
      <c r="V62" s="193">
        <f t="shared" ca="1" si="15"/>
        <v>795</v>
      </c>
      <c r="W62" s="193">
        <f t="shared" ca="1" si="15"/>
        <v>795</v>
      </c>
      <c r="X62" s="193">
        <f t="shared" ca="1" si="15"/>
        <v>795</v>
      </c>
      <c r="Y62" s="193">
        <f t="shared" ca="1" si="15"/>
        <v>795</v>
      </c>
      <c r="Z62" s="193">
        <f t="shared" ca="1" si="15"/>
        <v>795</v>
      </c>
      <c r="AA62" s="193">
        <f t="shared" ca="1" si="15"/>
        <v>1163.953125</v>
      </c>
      <c r="AB62" s="193">
        <f t="shared" ca="1" si="15"/>
        <v>795</v>
      </c>
      <c r="AC62" s="193">
        <f t="shared" ca="1" si="15"/>
        <v>795</v>
      </c>
      <c r="AD62" s="193">
        <f t="shared" ca="1" si="15"/>
        <v>795</v>
      </c>
      <c r="AE62" s="193">
        <f t="shared" ca="1" si="15"/>
        <v>795</v>
      </c>
      <c r="AF62" s="193">
        <f t="shared" ca="1" si="15"/>
        <v>795</v>
      </c>
      <c r="AG62" s="193">
        <f t="shared" ca="1" si="15"/>
        <v>795</v>
      </c>
      <c r="AH62" s="119"/>
      <c r="AI62" s="119"/>
      <c r="AJ62" s="119"/>
      <c r="AK62" s="119"/>
    </row>
    <row r="63" spans="1:37" ht="18.75" customHeight="1" outlineLevel="1">
      <c r="A63" s="73"/>
      <c r="B63" s="73"/>
      <c r="C63" s="38" t="str">
        <f>C13</f>
        <v>Erna Packmeister</v>
      </c>
      <c r="D63" s="8" t="str">
        <f>Currency_Unit</f>
        <v>EUR</v>
      </c>
      <c r="E63" s="119"/>
      <c r="F63" s="119"/>
      <c r="G63" s="119"/>
      <c r="H63" s="124"/>
      <c r="I63" s="60">
        <f ca="1">SUM(J63:AG63)</f>
        <v>15161.90625</v>
      </c>
      <c r="J63" s="193">
        <f t="shared" ref="J63:AG63" ca="1" si="16">IFERROR(IF($E13=1,J13*(MIN(AGSatz_RVAV*(J30/J13+J54/J13),Max_AG_RVAV)+MIN(AGSatz_KVPV*(J30/J13+J54/J13),Max_AG_KVPV)),IF($E13=2,J13*(J30/J13+J54/J13)*AGSatz_Pausch,0)),0)</f>
        <v>596.25</v>
      </c>
      <c r="K63" s="193">
        <f t="shared" ca="1" si="16"/>
        <v>596.25</v>
      </c>
      <c r="L63" s="193">
        <f t="shared" ca="1" si="16"/>
        <v>596.25</v>
      </c>
      <c r="M63" s="193">
        <f t="shared" ca="1" si="16"/>
        <v>596.25</v>
      </c>
      <c r="N63" s="193">
        <f t="shared" ca="1" si="16"/>
        <v>596.25</v>
      </c>
      <c r="O63" s="193">
        <f t="shared" ca="1" si="16"/>
        <v>974.953125</v>
      </c>
      <c r="P63" s="193">
        <f t="shared" ca="1" si="16"/>
        <v>596.25</v>
      </c>
      <c r="Q63" s="193">
        <f t="shared" ca="1" si="16"/>
        <v>596.25</v>
      </c>
      <c r="R63" s="193">
        <f t="shared" ca="1" si="16"/>
        <v>596.25</v>
      </c>
      <c r="S63" s="193">
        <f t="shared" ca="1" si="16"/>
        <v>596.25</v>
      </c>
      <c r="T63" s="193">
        <f t="shared" ca="1" si="16"/>
        <v>596.25</v>
      </c>
      <c r="U63" s="193">
        <f t="shared" ca="1" si="16"/>
        <v>596.25</v>
      </c>
      <c r="V63" s="193">
        <f t="shared" ca="1" si="16"/>
        <v>596.25</v>
      </c>
      <c r="W63" s="193">
        <f t="shared" ca="1" si="16"/>
        <v>596.25</v>
      </c>
      <c r="X63" s="193">
        <f t="shared" ca="1" si="16"/>
        <v>596.25</v>
      </c>
      <c r="Y63" s="193">
        <f t="shared" ca="1" si="16"/>
        <v>596.25</v>
      </c>
      <c r="Z63" s="193">
        <f t="shared" ca="1" si="16"/>
        <v>596.25</v>
      </c>
      <c r="AA63" s="193">
        <f t="shared" ca="1" si="16"/>
        <v>1069.453125</v>
      </c>
      <c r="AB63" s="193">
        <f t="shared" ca="1" si="16"/>
        <v>596.25</v>
      </c>
      <c r="AC63" s="193">
        <f t="shared" ca="1" si="16"/>
        <v>596.25</v>
      </c>
      <c r="AD63" s="193">
        <f t="shared" ca="1" si="16"/>
        <v>596.25</v>
      </c>
      <c r="AE63" s="193">
        <f t="shared" ca="1" si="16"/>
        <v>596.25</v>
      </c>
      <c r="AF63" s="193">
        <f t="shared" ca="1" si="16"/>
        <v>596.25</v>
      </c>
      <c r="AG63" s="193">
        <f t="shared" ca="1" si="16"/>
        <v>596.25</v>
      </c>
      <c r="AH63" s="119"/>
      <c r="AI63" s="119"/>
      <c r="AJ63" s="119"/>
      <c r="AK63" s="119"/>
    </row>
    <row r="64" spans="1:37" ht="18.75" customHeight="1" outlineLevel="1">
      <c r="A64" s="73"/>
      <c r="B64" s="73"/>
      <c r="C64" s="38" t="str">
        <f>C14</f>
        <v>Freddy Fuhrmann</v>
      </c>
      <c r="D64" s="8" t="str">
        <f>Currency_Unit</f>
        <v>EUR</v>
      </c>
      <c r="E64" s="119"/>
      <c r="F64" s="119"/>
      <c r="G64" s="119"/>
      <c r="H64" s="124"/>
      <c r="I64" s="60">
        <f ca="1">SUM(J64:AG64)</f>
        <v>27934.875</v>
      </c>
      <c r="J64" s="193">
        <f t="shared" ref="J64:AG64" ca="1" si="17">IFERROR(IF($E14=1,J14*(MIN(AGSatz_RVAV*(J31/J14+J55/J14),Max_AG_RVAV)+MIN(AGSatz_KVPV*(J31/J14+J55/J14),Max_AG_KVPV)),IF($E14=2,J14*(J31/J14+J55/J14)*AGSatz_Pausch,0)),0)</f>
        <v>1163.953125</v>
      </c>
      <c r="K64" s="193">
        <f t="shared" ca="1" si="17"/>
        <v>1163.953125</v>
      </c>
      <c r="L64" s="193">
        <f t="shared" ca="1" si="17"/>
        <v>1163.953125</v>
      </c>
      <c r="M64" s="193">
        <f t="shared" ca="1" si="17"/>
        <v>1163.953125</v>
      </c>
      <c r="N64" s="193">
        <f t="shared" ca="1" si="17"/>
        <v>1163.953125</v>
      </c>
      <c r="O64" s="193">
        <f t="shared" ca="1" si="17"/>
        <v>1163.953125</v>
      </c>
      <c r="P64" s="193">
        <f t="shared" ca="1" si="17"/>
        <v>1163.953125</v>
      </c>
      <c r="Q64" s="193">
        <f t="shared" ca="1" si="17"/>
        <v>1163.953125</v>
      </c>
      <c r="R64" s="193">
        <f t="shared" ca="1" si="17"/>
        <v>1163.953125</v>
      </c>
      <c r="S64" s="193">
        <f t="shared" ca="1" si="17"/>
        <v>1163.953125</v>
      </c>
      <c r="T64" s="193">
        <f t="shared" ca="1" si="17"/>
        <v>1163.953125</v>
      </c>
      <c r="U64" s="193">
        <f t="shared" ca="1" si="17"/>
        <v>1163.953125</v>
      </c>
      <c r="V64" s="193">
        <f t="shared" ca="1" si="17"/>
        <v>1163.953125</v>
      </c>
      <c r="W64" s="193">
        <f t="shared" ca="1" si="17"/>
        <v>1163.953125</v>
      </c>
      <c r="X64" s="193">
        <f t="shared" ca="1" si="17"/>
        <v>1163.953125</v>
      </c>
      <c r="Y64" s="193">
        <f t="shared" ca="1" si="17"/>
        <v>1163.953125</v>
      </c>
      <c r="Z64" s="193">
        <f t="shared" ca="1" si="17"/>
        <v>1163.953125</v>
      </c>
      <c r="AA64" s="193">
        <f t="shared" ca="1" si="17"/>
        <v>1163.953125</v>
      </c>
      <c r="AB64" s="193">
        <f t="shared" ca="1" si="17"/>
        <v>1163.953125</v>
      </c>
      <c r="AC64" s="193">
        <f t="shared" ca="1" si="17"/>
        <v>1163.953125</v>
      </c>
      <c r="AD64" s="193">
        <f t="shared" ca="1" si="17"/>
        <v>1163.953125</v>
      </c>
      <c r="AE64" s="193">
        <f t="shared" ca="1" si="17"/>
        <v>1163.953125</v>
      </c>
      <c r="AF64" s="193">
        <f t="shared" ca="1" si="17"/>
        <v>1163.953125</v>
      </c>
      <c r="AG64" s="193">
        <f t="shared" ca="1" si="17"/>
        <v>1163.953125</v>
      </c>
      <c r="AH64" s="119"/>
      <c r="AI64" s="119"/>
      <c r="AJ64" s="119"/>
      <c r="AK64" s="119"/>
    </row>
    <row r="65" spans="1:37" ht="18.75" customHeight="1" outlineLevel="1">
      <c r="A65" s="73"/>
      <c r="B65" s="73"/>
      <c r="C65" s="38" t="str">
        <f>C15</f>
        <v>Stelle / Lackierer</v>
      </c>
      <c r="D65" s="8" t="str">
        <f>Currency_Unit</f>
        <v>EUR</v>
      </c>
      <c r="E65" s="119"/>
      <c r="F65" s="119"/>
      <c r="G65" s="119"/>
      <c r="H65" s="124"/>
      <c r="I65" s="60">
        <f ca="1">SUM(J65:AG65)</f>
        <v>38072.109375</v>
      </c>
      <c r="J65" s="193">
        <f t="shared" ref="J65:AG65" ca="1" si="18">IFERROR(IF($E15=1,J15*(MIN(AGSatz_RVAV*(J32/J15+J56/J15),Max_AG_RVAV)+MIN(AGSatz_KVPV*(J32/J15+J56/J15),Max_AG_KVPV)),IF($E15=2,J15*(J32/J15+J56/J15)*AGSatz_Pausch,0)),0)</f>
        <v>1490.625</v>
      </c>
      <c r="K65" s="193">
        <f t="shared" ca="1" si="18"/>
        <v>1490.625</v>
      </c>
      <c r="L65" s="193">
        <f t="shared" ca="1" si="18"/>
        <v>1490.625</v>
      </c>
      <c r="M65" s="193">
        <f t="shared" ca="1" si="18"/>
        <v>1490.625</v>
      </c>
      <c r="N65" s="193">
        <f t="shared" ca="1" si="18"/>
        <v>1490.625</v>
      </c>
      <c r="O65" s="193">
        <f t="shared" ca="1" si="18"/>
        <v>2385</v>
      </c>
      <c r="P65" s="193">
        <f t="shared" ca="1" si="18"/>
        <v>1490.625</v>
      </c>
      <c r="Q65" s="193">
        <f t="shared" ca="1" si="18"/>
        <v>1490.625</v>
      </c>
      <c r="R65" s="193">
        <f t="shared" ca="1" si="18"/>
        <v>1490.625</v>
      </c>
      <c r="S65" s="193">
        <f t="shared" ca="1" si="18"/>
        <v>1490.625</v>
      </c>
      <c r="T65" s="193">
        <f t="shared" ca="1" si="18"/>
        <v>1490.625</v>
      </c>
      <c r="U65" s="193">
        <f t="shared" ca="1" si="18"/>
        <v>1490.625</v>
      </c>
      <c r="V65" s="193">
        <f t="shared" ca="1" si="18"/>
        <v>1490.625</v>
      </c>
      <c r="W65" s="193">
        <f t="shared" ca="1" si="18"/>
        <v>1490.625</v>
      </c>
      <c r="X65" s="193">
        <f t="shared" ca="1" si="18"/>
        <v>1490.625</v>
      </c>
      <c r="Y65" s="193">
        <f t="shared" ca="1" si="18"/>
        <v>1490.625</v>
      </c>
      <c r="Z65" s="193">
        <f t="shared" ca="1" si="18"/>
        <v>1490.625</v>
      </c>
      <c r="AA65" s="193">
        <f t="shared" ca="1" si="18"/>
        <v>2893.359375</v>
      </c>
      <c r="AB65" s="193">
        <f t="shared" ca="1" si="18"/>
        <v>1490.625</v>
      </c>
      <c r="AC65" s="193">
        <f t="shared" ca="1" si="18"/>
        <v>1490.625</v>
      </c>
      <c r="AD65" s="193">
        <f t="shared" ca="1" si="18"/>
        <v>1490.625</v>
      </c>
      <c r="AE65" s="193">
        <f t="shared" ca="1" si="18"/>
        <v>1490.625</v>
      </c>
      <c r="AF65" s="193">
        <f t="shared" ca="1" si="18"/>
        <v>1490.625</v>
      </c>
      <c r="AG65" s="193">
        <f t="shared" ca="1" si="18"/>
        <v>1490.625</v>
      </c>
      <c r="AH65" s="119"/>
      <c r="AI65" s="119"/>
      <c r="AJ65" s="119"/>
      <c r="AK65" s="119"/>
    </row>
    <row r="66" spans="1:37" ht="18.75" customHeight="1" outlineLevel="1">
      <c r="A66" s="73"/>
      <c r="B66" s="73"/>
      <c r="C66" s="63" t="s">
        <v>210</v>
      </c>
      <c r="D66" s="8" t="str">
        <f>Currency_Unit</f>
        <v>EUR</v>
      </c>
      <c r="E66" s="36"/>
      <c r="F66" s="36"/>
      <c r="G66" s="36"/>
      <c r="I66" s="60">
        <f ca="1">SUM(J66:AG66)</f>
        <v>100850.296875</v>
      </c>
      <c r="J66" s="115">
        <f t="shared" ref="J66:AG66" ca="1" si="19">SUM(J62:J65)</f>
        <v>4045.828125</v>
      </c>
      <c r="K66" s="115">
        <f t="shared" ca="1" si="19"/>
        <v>4045.828125</v>
      </c>
      <c r="L66" s="115">
        <f t="shared" ca="1" si="19"/>
        <v>4045.828125</v>
      </c>
      <c r="M66" s="115">
        <f t="shared" ca="1" si="19"/>
        <v>4045.828125</v>
      </c>
      <c r="N66" s="115">
        <f t="shared" ca="1" si="19"/>
        <v>4045.828125</v>
      </c>
      <c r="O66" s="115">
        <f t="shared" ca="1" si="19"/>
        <v>5551.359375</v>
      </c>
      <c r="P66" s="115">
        <f t="shared" ca="1" si="19"/>
        <v>4045.828125</v>
      </c>
      <c r="Q66" s="115">
        <f t="shared" ca="1" si="19"/>
        <v>4045.828125</v>
      </c>
      <c r="R66" s="115">
        <f t="shared" ca="1" si="19"/>
        <v>4045.828125</v>
      </c>
      <c r="S66" s="115">
        <f t="shared" ca="1" si="19"/>
        <v>4045.828125</v>
      </c>
      <c r="T66" s="115">
        <f t="shared" ca="1" si="19"/>
        <v>4045.828125</v>
      </c>
      <c r="U66" s="115">
        <f t="shared" ca="1" si="19"/>
        <v>4045.828125</v>
      </c>
      <c r="V66" s="115">
        <f t="shared" ca="1" si="19"/>
        <v>4045.828125</v>
      </c>
      <c r="W66" s="115">
        <f t="shared" ca="1" si="19"/>
        <v>4045.828125</v>
      </c>
      <c r="X66" s="115">
        <f t="shared" ca="1" si="19"/>
        <v>4045.828125</v>
      </c>
      <c r="Y66" s="115">
        <f t="shared" ca="1" si="19"/>
        <v>4045.828125</v>
      </c>
      <c r="Z66" s="115">
        <f t="shared" ca="1" si="19"/>
        <v>4045.828125</v>
      </c>
      <c r="AA66" s="115">
        <f t="shared" ca="1" si="19"/>
        <v>6290.71875</v>
      </c>
      <c r="AB66" s="115">
        <f t="shared" ca="1" si="19"/>
        <v>4045.828125</v>
      </c>
      <c r="AC66" s="115">
        <f t="shared" ca="1" si="19"/>
        <v>4045.828125</v>
      </c>
      <c r="AD66" s="115">
        <f t="shared" ca="1" si="19"/>
        <v>4045.828125</v>
      </c>
      <c r="AE66" s="115">
        <f t="shared" ca="1" si="19"/>
        <v>4045.828125</v>
      </c>
      <c r="AF66" s="115">
        <f t="shared" ca="1" si="19"/>
        <v>4045.828125</v>
      </c>
      <c r="AG66" s="115">
        <f t="shared" ca="1" si="19"/>
        <v>4045.828125</v>
      </c>
      <c r="AH66" s="119"/>
      <c r="AI66" s="119"/>
      <c r="AJ66" s="119"/>
      <c r="AK66" s="119"/>
    </row>
    <row r="67" spans="1:37" ht="18.75" customHeight="1" outlineLevel="1">
      <c r="A67" s="73"/>
      <c r="B67" s="73"/>
      <c r="C67" s="142"/>
      <c r="D67" s="119"/>
      <c r="E67" s="119"/>
      <c r="F67" s="119"/>
      <c r="G67" s="119"/>
      <c r="H67" s="119"/>
      <c r="I67" s="119"/>
      <c r="J67" s="119"/>
      <c r="K67" s="119"/>
      <c r="L67" s="143"/>
      <c r="M67" s="141"/>
      <c r="N67" s="141"/>
      <c r="O67" s="141"/>
      <c r="P67" s="141"/>
      <c r="Q67" s="141"/>
      <c r="R67" s="141"/>
      <c r="S67" s="141"/>
      <c r="T67" s="141"/>
      <c r="U67" s="141"/>
      <c r="V67" s="141"/>
      <c r="W67" s="141"/>
      <c r="X67" s="141"/>
      <c r="Y67" s="141"/>
      <c r="Z67" s="141"/>
      <c r="AA67" s="141"/>
      <c r="AB67" s="141"/>
      <c r="AC67" s="141"/>
      <c r="AD67" s="141"/>
      <c r="AE67" s="141"/>
      <c r="AF67" s="141"/>
      <c r="AG67" s="141"/>
      <c r="AH67" s="119"/>
      <c r="AI67" s="119"/>
      <c r="AJ67" s="119"/>
      <c r="AK67" s="119"/>
    </row>
    <row r="68" spans="1:37" ht="18.75" customHeight="1" outlineLevel="1">
      <c r="A68" s="73"/>
      <c r="B68" s="166" t="s">
        <v>234</v>
      </c>
      <c r="C68" s="142" t="s">
        <v>239</v>
      </c>
      <c r="D68" s="119"/>
      <c r="E68" s="119"/>
      <c r="F68" s="188"/>
      <c r="G68" s="188" t="s">
        <v>236</v>
      </c>
      <c r="H68" s="119"/>
      <c r="I68" s="119"/>
      <c r="J68" s="119"/>
      <c r="K68" s="119"/>
      <c r="L68" s="143"/>
      <c r="M68" s="141"/>
      <c r="N68" s="141"/>
      <c r="O68" s="141"/>
      <c r="P68" s="141"/>
      <c r="Q68" s="141"/>
      <c r="R68" s="141"/>
      <c r="S68" s="141"/>
      <c r="T68" s="141"/>
      <c r="U68" s="141"/>
      <c r="V68" s="141"/>
      <c r="W68" s="141"/>
      <c r="X68" s="141"/>
      <c r="Y68" s="141"/>
      <c r="Z68" s="141"/>
      <c r="AA68" s="141"/>
      <c r="AB68" s="141"/>
      <c r="AC68" s="141"/>
      <c r="AD68" s="141"/>
      <c r="AE68" s="141"/>
      <c r="AF68" s="141"/>
      <c r="AG68" s="141"/>
      <c r="AH68" s="119"/>
      <c r="AI68" s="119"/>
      <c r="AJ68" s="119"/>
      <c r="AK68" s="119"/>
    </row>
    <row r="69" spans="1:37" ht="18.75" customHeight="1" outlineLevel="1">
      <c r="A69" s="73"/>
      <c r="B69" s="166" t="str">
        <f>B11</f>
        <v>1.</v>
      </c>
      <c r="C69" s="142" t="str">
        <f>C11</f>
        <v>Bereich: Produktion</v>
      </c>
      <c r="D69" s="124"/>
      <c r="E69" s="119"/>
      <c r="F69" s="147" t="s">
        <v>221</v>
      </c>
      <c r="G69" s="119"/>
      <c r="H69" s="124"/>
      <c r="I69" s="143"/>
      <c r="J69" s="143"/>
      <c r="K69" s="119"/>
      <c r="L69" s="143"/>
      <c r="M69" s="143"/>
      <c r="N69" s="141"/>
      <c r="O69" s="141"/>
      <c r="P69" s="141"/>
      <c r="Q69" s="141"/>
      <c r="R69" s="141"/>
      <c r="S69" s="141"/>
      <c r="T69" s="141"/>
      <c r="U69" s="141"/>
      <c r="V69" s="141"/>
      <c r="W69" s="141"/>
      <c r="X69" s="141"/>
      <c r="Y69" s="141"/>
      <c r="Z69" s="141"/>
      <c r="AA69" s="141"/>
      <c r="AB69" s="141"/>
      <c r="AC69" s="141"/>
      <c r="AD69" s="141"/>
      <c r="AE69" s="141"/>
      <c r="AF69" s="141"/>
      <c r="AG69" s="141"/>
      <c r="AH69" s="119"/>
      <c r="AI69" s="119"/>
      <c r="AJ69" s="119"/>
      <c r="AK69" s="119"/>
    </row>
    <row r="70" spans="1:37" ht="18.75" customHeight="1" outlineLevel="1">
      <c r="A70" s="73"/>
      <c r="B70" s="73"/>
      <c r="C70" s="38" t="str">
        <f>C12</f>
        <v>Max Mustermann</v>
      </c>
      <c r="D70" s="8" t="str">
        <f>Currency_Unit</f>
        <v>EUR</v>
      </c>
      <c r="E70" s="119"/>
      <c r="F70" s="189">
        <f>F37</f>
        <v>0.4</v>
      </c>
      <c r="G70" s="119"/>
      <c r="H70" s="124"/>
      <c r="I70" s="60">
        <f ca="1">SUM(J70:AG70)</f>
        <v>2226</v>
      </c>
      <c r="J70" s="193">
        <f t="shared" ref="J70:AG70" ca="1" si="20">IFERROR(IF($E12=1,J12*(MIN(AGSatz_RVAV*(J37/J12+J53/J12),Max_AG_RVAV)+MIN(AGSatz_KVPV*(J37/J12+J53/J12),Max_AG_KVPV)),IF($E12=2,J12*(J37/J12+J53/J12)*AGSatz_Pausch,0)),0)*J$6*KA_On</f>
        <v>0</v>
      </c>
      <c r="K70" s="193">
        <f t="shared" ca="1" si="20"/>
        <v>0</v>
      </c>
      <c r="L70" s="193">
        <f t="shared" ca="1" si="20"/>
        <v>0</v>
      </c>
      <c r="M70" s="193">
        <f t="shared" ca="1" si="20"/>
        <v>318</v>
      </c>
      <c r="N70" s="193">
        <f t="shared" ca="1" si="20"/>
        <v>318</v>
      </c>
      <c r="O70" s="193">
        <f t="shared" ca="1" si="20"/>
        <v>636</v>
      </c>
      <c r="P70" s="193">
        <f t="shared" ca="1" si="20"/>
        <v>318</v>
      </c>
      <c r="Q70" s="193">
        <f t="shared" ca="1" si="20"/>
        <v>318</v>
      </c>
      <c r="R70" s="193">
        <f t="shared" ca="1" si="20"/>
        <v>318</v>
      </c>
      <c r="S70" s="193">
        <f t="shared" ca="1" si="20"/>
        <v>0</v>
      </c>
      <c r="T70" s="193">
        <f t="shared" ca="1" si="20"/>
        <v>0</v>
      </c>
      <c r="U70" s="193">
        <f t="shared" ca="1" si="20"/>
        <v>0</v>
      </c>
      <c r="V70" s="193">
        <f t="shared" ca="1" si="20"/>
        <v>0</v>
      </c>
      <c r="W70" s="193">
        <f t="shared" ca="1" si="20"/>
        <v>0</v>
      </c>
      <c r="X70" s="193">
        <f t="shared" ca="1" si="20"/>
        <v>0</v>
      </c>
      <c r="Y70" s="193">
        <f t="shared" ca="1" si="20"/>
        <v>0</v>
      </c>
      <c r="Z70" s="193">
        <f t="shared" ca="1" si="20"/>
        <v>0</v>
      </c>
      <c r="AA70" s="193">
        <f t="shared" ca="1" si="20"/>
        <v>0</v>
      </c>
      <c r="AB70" s="193">
        <f t="shared" ca="1" si="20"/>
        <v>0</v>
      </c>
      <c r="AC70" s="193">
        <f t="shared" ca="1" si="20"/>
        <v>0</v>
      </c>
      <c r="AD70" s="193">
        <f t="shared" ca="1" si="20"/>
        <v>0</v>
      </c>
      <c r="AE70" s="193">
        <f t="shared" ca="1" si="20"/>
        <v>0</v>
      </c>
      <c r="AF70" s="193">
        <f t="shared" ca="1" si="20"/>
        <v>0</v>
      </c>
      <c r="AG70" s="193">
        <f t="shared" ca="1" si="20"/>
        <v>0</v>
      </c>
      <c r="AH70" s="119"/>
      <c r="AI70" s="119"/>
      <c r="AJ70" s="119"/>
      <c r="AK70" s="119"/>
    </row>
    <row r="71" spans="1:37" ht="18.75" customHeight="1" outlineLevel="1">
      <c r="A71" s="73"/>
      <c r="B71" s="73"/>
      <c r="C71" s="38" t="str">
        <f>C13</f>
        <v>Erna Packmeister</v>
      </c>
      <c r="D71" s="8" t="str">
        <f>Currency_Unit</f>
        <v>EUR</v>
      </c>
      <c r="E71" s="119"/>
      <c r="F71" s="189">
        <f>F38</f>
        <v>0.7</v>
      </c>
      <c r="G71" s="119"/>
      <c r="H71" s="124"/>
      <c r="I71" s="60">
        <f ca="1">SUM(J71:AG71)</f>
        <v>2921.625</v>
      </c>
      <c r="J71" s="193">
        <f t="shared" ref="J71:AG71" ca="1" si="21">IFERROR(IF($E13=1,J13*(MIN(AGSatz_RVAV*(J38/J13+J54/J13),Max_AG_RVAV)+MIN(AGSatz_KVPV*(J38/J13+J54/J13),Max_AG_KVPV)),IF($E13=2,J13*(J38/J13+J54/J13)*AGSatz_Pausch,0)),0)*J$6*KA_On</f>
        <v>0</v>
      </c>
      <c r="K71" s="193">
        <f t="shared" ca="1" si="21"/>
        <v>0</v>
      </c>
      <c r="L71" s="193">
        <f t="shared" ca="1" si="21"/>
        <v>0</v>
      </c>
      <c r="M71" s="193">
        <f t="shared" ca="1" si="21"/>
        <v>417.375</v>
      </c>
      <c r="N71" s="193">
        <f t="shared" ca="1" si="21"/>
        <v>417.375</v>
      </c>
      <c r="O71" s="193">
        <f t="shared" ca="1" si="21"/>
        <v>834.75</v>
      </c>
      <c r="P71" s="193">
        <f t="shared" ca="1" si="21"/>
        <v>417.375</v>
      </c>
      <c r="Q71" s="193">
        <f t="shared" ca="1" si="21"/>
        <v>417.375</v>
      </c>
      <c r="R71" s="193">
        <f t="shared" ca="1" si="21"/>
        <v>417.375</v>
      </c>
      <c r="S71" s="193">
        <f t="shared" ca="1" si="21"/>
        <v>0</v>
      </c>
      <c r="T71" s="193">
        <f t="shared" ca="1" si="21"/>
        <v>0</v>
      </c>
      <c r="U71" s="193">
        <f t="shared" ca="1" si="21"/>
        <v>0</v>
      </c>
      <c r="V71" s="193">
        <f t="shared" ca="1" si="21"/>
        <v>0</v>
      </c>
      <c r="W71" s="193">
        <f t="shared" ca="1" si="21"/>
        <v>0</v>
      </c>
      <c r="X71" s="193">
        <f t="shared" ca="1" si="21"/>
        <v>0</v>
      </c>
      <c r="Y71" s="193">
        <f t="shared" ca="1" si="21"/>
        <v>0</v>
      </c>
      <c r="Z71" s="193">
        <f t="shared" ca="1" si="21"/>
        <v>0</v>
      </c>
      <c r="AA71" s="193">
        <f t="shared" ca="1" si="21"/>
        <v>0</v>
      </c>
      <c r="AB71" s="193">
        <f t="shared" ca="1" si="21"/>
        <v>0</v>
      </c>
      <c r="AC71" s="193">
        <f t="shared" ca="1" si="21"/>
        <v>0</v>
      </c>
      <c r="AD71" s="193">
        <f t="shared" ca="1" si="21"/>
        <v>0</v>
      </c>
      <c r="AE71" s="193">
        <f t="shared" ca="1" si="21"/>
        <v>0</v>
      </c>
      <c r="AF71" s="193">
        <f t="shared" ca="1" si="21"/>
        <v>0</v>
      </c>
      <c r="AG71" s="193">
        <f t="shared" ca="1" si="21"/>
        <v>0</v>
      </c>
      <c r="AH71" s="119"/>
      <c r="AI71" s="119"/>
      <c r="AJ71" s="119"/>
      <c r="AK71" s="119"/>
    </row>
    <row r="72" spans="1:37" ht="18.75" customHeight="1" outlineLevel="1">
      <c r="A72" s="73"/>
      <c r="B72" s="73"/>
      <c r="C72" s="38" t="str">
        <f>C14</f>
        <v>Freddy Fuhrmann</v>
      </c>
      <c r="D72" s="8" t="str">
        <f>Currency_Unit</f>
        <v>EUR</v>
      </c>
      <c r="E72" s="119"/>
      <c r="F72" s="189">
        <f>F39</f>
        <v>0</v>
      </c>
      <c r="G72" s="119"/>
      <c r="H72" s="124"/>
      <c r="I72" s="60">
        <f ca="1">SUM(J72:AG72)</f>
        <v>1163.953125</v>
      </c>
      <c r="J72" s="193">
        <f t="shared" ref="J72:AG72" ca="1" si="22">IFERROR(IF($E14=1,J14*(MIN(AGSatz_RVAV*(J39/J14+J55/J14),Max_AG_RVAV)+MIN(AGSatz_KVPV*(J39/J14+J55/J14),Max_AG_KVPV)),IF($E14=2,J14*(J39/J14+J55/J14)*AGSatz_Pausch,0)),0)*J$6*KA_On</f>
        <v>0</v>
      </c>
      <c r="K72" s="193">
        <f t="shared" ca="1" si="22"/>
        <v>0</v>
      </c>
      <c r="L72" s="193">
        <f t="shared" ca="1" si="22"/>
        <v>0</v>
      </c>
      <c r="M72" s="193">
        <f t="shared" ca="1" si="22"/>
        <v>0</v>
      </c>
      <c r="N72" s="193">
        <f t="shared" ca="1" si="22"/>
        <v>0</v>
      </c>
      <c r="O72" s="193">
        <f t="shared" ca="1" si="22"/>
        <v>1163.953125</v>
      </c>
      <c r="P72" s="193">
        <f t="shared" ca="1" si="22"/>
        <v>0</v>
      </c>
      <c r="Q72" s="193">
        <f t="shared" ca="1" si="22"/>
        <v>0</v>
      </c>
      <c r="R72" s="193">
        <f t="shared" ca="1" si="22"/>
        <v>0</v>
      </c>
      <c r="S72" s="193">
        <f t="shared" ca="1" si="22"/>
        <v>0</v>
      </c>
      <c r="T72" s="193">
        <f t="shared" ca="1" si="22"/>
        <v>0</v>
      </c>
      <c r="U72" s="193">
        <f t="shared" ca="1" si="22"/>
        <v>0</v>
      </c>
      <c r="V72" s="193">
        <f t="shared" ca="1" si="22"/>
        <v>0</v>
      </c>
      <c r="W72" s="193">
        <f t="shared" ca="1" si="22"/>
        <v>0</v>
      </c>
      <c r="X72" s="193">
        <f t="shared" ca="1" si="22"/>
        <v>0</v>
      </c>
      <c r="Y72" s="193">
        <f t="shared" ca="1" si="22"/>
        <v>0</v>
      </c>
      <c r="Z72" s="193">
        <f t="shared" ca="1" si="22"/>
        <v>0</v>
      </c>
      <c r="AA72" s="193">
        <f t="shared" ca="1" si="22"/>
        <v>0</v>
      </c>
      <c r="AB72" s="193">
        <f t="shared" ca="1" si="22"/>
        <v>0</v>
      </c>
      <c r="AC72" s="193">
        <f t="shared" ca="1" si="22"/>
        <v>0</v>
      </c>
      <c r="AD72" s="193">
        <f t="shared" ca="1" si="22"/>
        <v>0</v>
      </c>
      <c r="AE72" s="193">
        <f t="shared" ca="1" si="22"/>
        <v>0</v>
      </c>
      <c r="AF72" s="193">
        <f t="shared" ca="1" si="22"/>
        <v>0</v>
      </c>
      <c r="AG72" s="193">
        <f t="shared" ca="1" si="22"/>
        <v>0</v>
      </c>
      <c r="AH72" s="119"/>
      <c r="AI72" s="119"/>
      <c r="AJ72" s="119"/>
      <c r="AK72" s="119"/>
    </row>
    <row r="73" spans="1:37" ht="18.75" customHeight="1" outlineLevel="1">
      <c r="A73" s="73"/>
      <c r="B73" s="73"/>
      <c r="C73" s="38" t="str">
        <f>C15</f>
        <v>Stelle / Lackierer</v>
      </c>
      <c r="D73" s="8" t="str">
        <f>Currency_Unit</f>
        <v>EUR</v>
      </c>
      <c r="E73" s="119"/>
      <c r="F73" s="189">
        <f>F40</f>
        <v>0.6</v>
      </c>
      <c r="G73" s="119"/>
      <c r="H73" s="124"/>
      <c r="I73" s="60">
        <f ca="1">SUM(J73:AG73)</f>
        <v>6260.625</v>
      </c>
      <c r="J73" s="193">
        <f t="shared" ref="J73:AG73" ca="1" si="23">IFERROR(IF($E15=1,J15*(MIN(AGSatz_RVAV*(J40/J15+J56/J15),Max_AG_RVAV)+MIN(AGSatz_KVPV*(J40/J15+J56/J15),Max_AG_KVPV)),IF($E15=2,J15*(J40/J15+J56/J15)*AGSatz_Pausch,0)),0)*J$6*KA_On</f>
        <v>0</v>
      </c>
      <c r="K73" s="193">
        <f t="shared" ca="1" si="23"/>
        <v>0</v>
      </c>
      <c r="L73" s="193">
        <f t="shared" ca="1" si="23"/>
        <v>0</v>
      </c>
      <c r="M73" s="193">
        <f t="shared" ca="1" si="23"/>
        <v>894.375</v>
      </c>
      <c r="N73" s="193">
        <f t="shared" ca="1" si="23"/>
        <v>894.375</v>
      </c>
      <c r="O73" s="193">
        <f t="shared" ca="1" si="23"/>
        <v>1788.75</v>
      </c>
      <c r="P73" s="193">
        <f t="shared" ca="1" si="23"/>
        <v>894.375</v>
      </c>
      <c r="Q73" s="193">
        <f t="shared" ca="1" si="23"/>
        <v>894.375</v>
      </c>
      <c r="R73" s="193">
        <f t="shared" ca="1" si="23"/>
        <v>894.375</v>
      </c>
      <c r="S73" s="193">
        <f t="shared" ca="1" si="23"/>
        <v>0</v>
      </c>
      <c r="T73" s="193">
        <f t="shared" ca="1" si="23"/>
        <v>0</v>
      </c>
      <c r="U73" s="193">
        <f t="shared" ca="1" si="23"/>
        <v>0</v>
      </c>
      <c r="V73" s="193">
        <f t="shared" ca="1" si="23"/>
        <v>0</v>
      </c>
      <c r="W73" s="193">
        <f t="shared" ca="1" si="23"/>
        <v>0</v>
      </c>
      <c r="X73" s="193">
        <f t="shared" ca="1" si="23"/>
        <v>0</v>
      </c>
      <c r="Y73" s="193">
        <f t="shared" ca="1" si="23"/>
        <v>0</v>
      </c>
      <c r="Z73" s="193">
        <f t="shared" ca="1" si="23"/>
        <v>0</v>
      </c>
      <c r="AA73" s="193">
        <f t="shared" ca="1" si="23"/>
        <v>0</v>
      </c>
      <c r="AB73" s="193">
        <f t="shared" ca="1" si="23"/>
        <v>0</v>
      </c>
      <c r="AC73" s="193">
        <f t="shared" ca="1" si="23"/>
        <v>0</v>
      </c>
      <c r="AD73" s="193">
        <f t="shared" ca="1" si="23"/>
        <v>0</v>
      </c>
      <c r="AE73" s="193">
        <f t="shared" ca="1" si="23"/>
        <v>0</v>
      </c>
      <c r="AF73" s="193">
        <f t="shared" ca="1" si="23"/>
        <v>0</v>
      </c>
      <c r="AG73" s="193">
        <f t="shared" ca="1" si="23"/>
        <v>0</v>
      </c>
      <c r="AH73" s="119"/>
      <c r="AI73" s="119"/>
      <c r="AJ73" s="119"/>
      <c r="AK73" s="119"/>
    </row>
    <row r="74" spans="1:37" ht="18.75" customHeight="1" outlineLevel="1">
      <c r="A74" s="73"/>
      <c r="B74" s="73"/>
      <c r="C74" s="63" t="s">
        <v>210</v>
      </c>
      <c r="D74" s="8" t="str">
        <f>Currency_Unit</f>
        <v>EUR</v>
      </c>
      <c r="E74" s="36"/>
      <c r="F74" s="36"/>
      <c r="G74" s="36"/>
      <c r="I74" s="60">
        <f ca="1">SUM(J74:AG74)</f>
        <v>12572.203125</v>
      </c>
      <c r="J74" s="115">
        <f t="shared" ref="J74:AG74" ca="1" si="24">SUM(J70:J73)</f>
        <v>0</v>
      </c>
      <c r="K74" s="115">
        <f t="shared" ca="1" si="24"/>
        <v>0</v>
      </c>
      <c r="L74" s="115">
        <f t="shared" ca="1" si="24"/>
        <v>0</v>
      </c>
      <c r="M74" s="115">
        <f t="shared" ca="1" si="24"/>
        <v>1629.75</v>
      </c>
      <c r="N74" s="115">
        <f t="shared" ca="1" si="24"/>
        <v>1629.75</v>
      </c>
      <c r="O74" s="115">
        <f t="shared" ca="1" si="24"/>
        <v>4423.453125</v>
      </c>
      <c r="P74" s="115">
        <f t="shared" ca="1" si="24"/>
        <v>1629.75</v>
      </c>
      <c r="Q74" s="115">
        <f t="shared" ca="1" si="24"/>
        <v>1629.75</v>
      </c>
      <c r="R74" s="115">
        <f t="shared" ca="1" si="24"/>
        <v>1629.75</v>
      </c>
      <c r="S74" s="115">
        <f t="shared" ca="1" si="24"/>
        <v>0</v>
      </c>
      <c r="T74" s="115">
        <f t="shared" ca="1" si="24"/>
        <v>0</v>
      </c>
      <c r="U74" s="115">
        <f t="shared" ca="1" si="24"/>
        <v>0</v>
      </c>
      <c r="V74" s="115">
        <f t="shared" ca="1" si="24"/>
        <v>0</v>
      </c>
      <c r="W74" s="115">
        <f t="shared" ca="1" si="24"/>
        <v>0</v>
      </c>
      <c r="X74" s="115">
        <f t="shared" ca="1" si="24"/>
        <v>0</v>
      </c>
      <c r="Y74" s="115">
        <f t="shared" ca="1" si="24"/>
        <v>0</v>
      </c>
      <c r="Z74" s="115">
        <f t="shared" ca="1" si="24"/>
        <v>0</v>
      </c>
      <c r="AA74" s="115">
        <f t="shared" ca="1" si="24"/>
        <v>0</v>
      </c>
      <c r="AB74" s="115">
        <f t="shared" ca="1" si="24"/>
        <v>0</v>
      </c>
      <c r="AC74" s="115">
        <f t="shared" ca="1" si="24"/>
        <v>0</v>
      </c>
      <c r="AD74" s="115">
        <f t="shared" ca="1" si="24"/>
        <v>0</v>
      </c>
      <c r="AE74" s="115">
        <f t="shared" ca="1" si="24"/>
        <v>0</v>
      </c>
      <c r="AF74" s="115">
        <f t="shared" ca="1" si="24"/>
        <v>0</v>
      </c>
      <c r="AG74" s="115">
        <f t="shared" ca="1" si="24"/>
        <v>0</v>
      </c>
      <c r="AH74" s="119"/>
      <c r="AI74" s="119"/>
      <c r="AJ74" s="119"/>
      <c r="AK74" s="119"/>
    </row>
    <row r="75" spans="1:37" ht="18.75" customHeight="1" outlineLevel="1">
      <c r="A75" s="73"/>
      <c r="B75" s="73"/>
      <c r="C75" s="142"/>
      <c r="D75" s="119"/>
      <c r="E75" s="119"/>
      <c r="F75" s="119"/>
      <c r="G75" s="119"/>
      <c r="H75" s="119"/>
      <c r="I75" s="119"/>
      <c r="J75" s="119"/>
      <c r="K75" s="119"/>
      <c r="L75" s="143"/>
      <c r="M75" s="143"/>
      <c r="N75" s="143"/>
      <c r="O75" s="143"/>
      <c r="P75" s="141"/>
      <c r="Q75" s="141"/>
      <c r="R75" s="141"/>
      <c r="S75" s="141"/>
      <c r="T75" s="141"/>
      <c r="U75" s="141"/>
      <c r="V75" s="141"/>
      <c r="W75" s="141"/>
      <c r="X75" s="141"/>
      <c r="Y75" s="141"/>
      <c r="Z75" s="141"/>
      <c r="AA75" s="141"/>
      <c r="AB75" s="141"/>
      <c r="AC75" s="141"/>
      <c r="AD75" s="141"/>
      <c r="AE75" s="141"/>
      <c r="AF75" s="141"/>
      <c r="AG75" s="141"/>
      <c r="AH75" s="119"/>
      <c r="AI75" s="119"/>
      <c r="AJ75" s="119"/>
      <c r="AK75" s="119"/>
    </row>
    <row r="76" spans="1:37" ht="18.75" customHeight="1" outlineLevel="1">
      <c r="A76" s="73"/>
      <c r="B76" s="166" t="s">
        <v>233</v>
      </c>
      <c r="C76" s="142" t="s">
        <v>227</v>
      </c>
      <c r="D76" s="119"/>
      <c r="E76" s="119"/>
      <c r="F76" s="119"/>
      <c r="G76" s="119"/>
      <c r="H76" s="119"/>
      <c r="I76" s="119"/>
      <c r="J76" s="119"/>
      <c r="K76" s="119"/>
      <c r="L76" s="143"/>
      <c r="M76" s="143"/>
      <c r="N76" s="143"/>
      <c r="O76" s="143"/>
      <c r="P76" s="141"/>
      <c r="Q76" s="141"/>
      <c r="R76" s="141"/>
      <c r="S76" s="141"/>
      <c r="T76" s="141"/>
      <c r="U76" s="141"/>
      <c r="V76" s="141"/>
      <c r="W76" s="141"/>
      <c r="X76" s="141"/>
      <c r="Y76" s="141"/>
      <c r="Z76" s="141"/>
      <c r="AA76" s="141"/>
      <c r="AB76" s="141"/>
      <c r="AC76" s="141"/>
      <c r="AD76" s="141"/>
      <c r="AE76" s="141"/>
      <c r="AF76" s="141"/>
      <c r="AG76" s="141"/>
      <c r="AH76" s="119"/>
      <c r="AI76" s="119"/>
      <c r="AJ76" s="119"/>
      <c r="AK76" s="119"/>
    </row>
    <row r="77" spans="1:37" ht="18.75" customHeight="1" outlineLevel="1">
      <c r="A77" s="73"/>
      <c r="B77" s="73"/>
      <c r="C77" s="188" t="s">
        <v>230</v>
      </c>
      <c r="D77" s="119"/>
      <c r="E77" s="187">
        <v>0.8</v>
      </c>
      <c r="F77" s="119" t="s">
        <v>231</v>
      </c>
      <c r="G77" s="119"/>
      <c r="H77" s="119"/>
      <c r="I77" s="119"/>
      <c r="J77" s="119"/>
      <c r="K77" s="119"/>
      <c r="L77" s="143"/>
      <c r="M77" s="143"/>
      <c r="N77" s="143"/>
      <c r="O77" s="143"/>
      <c r="P77" s="141"/>
      <c r="Q77" s="141"/>
      <c r="R77" s="141"/>
      <c r="S77" s="141"/>
      <c r="T77" s="141"/>
      <c r="U77" s="141"/>
      <c r="V77" s="141"/>
      <c r="W77" s="141"/>
      <c r="X77" s="141"/>
      <c r="Y77" s="141"/>
      <c r="Z77" s="141"/>
      <c r="AA77" s="141"/>
      <c r="AB77" s="141"/>
      <c r="AC77" s="141"/>
      <c r="AD77" s="141"/>
      <c r="AE77" s="141"/>
      <c r="AF77" s="141"/>
      <c r="AG77" s="141"/>
      <c r="AH77" s="119"/>
      <c r="AI77" s="119"/>
      <c r="AJ77" s="119"/>
      <c r="AK77" s="119"/>
    </row>
    <row r="78" spans="1:37" ht="18.75" customHeight="1" outlineLevel="1">
      <c r="A78" s="73"/>
      <c r="B78" s="166" t="str">
        <f>B11</f>
        <v>1.</v>
      </c>
      <c r="C78" s="142" t="str">
        <f>C11</f>
        <v>Bereich: Produktion</v>
      </c>
      <c r="D78" s="124"/>
      <c r="E78" s="124"/>
      <c r="F78" s="147" t="s">
        <v>221</v>
      </c>
      <c r="G78" s="124"/>
      <c r="H78" s="124"/>
      <c r="I78" s="143"/>
      <c r="J78" s="143"/>
      <c r="K78" s="143"/>
      <c r="L78" s="143"/>
      <c r="M78" s="143"/>
      <c r="N78" s="143"/>
      <c r="O78" s="143"/>
      <c r="P78" s="141"/>
      <c r="Q78" s="141"/>
      <c r="R78" s="141"/>
      <c r="S78" s="141"/>
      <c r="T78" s="141"/>
      <c r="U78" s="141"/>
      <c r="V78" s="141"/>
      <c r="W78" s="141"/>
      <c r="X78" s="141"/>
      <c r="Y78" s="141"/>
      <c r="Z78" s="141"/>
      <c r="AA78" s="141"/>
      <c r="AB78" s="141"/>
      <c r="AC78" s="141"/>
      <c r="AD78" s="141"/>
      <c r="AE78" s="141"/>
      <c r="AF78" s="141"/>
      <c r="AG78" s="141"/>
      <c r="AH78" s="119"/>
      <c r="AI78" s="119"/>
      <c r="AJ78" s="119"/>
      <c r="AK78" s="119"/>
    </row>
    <row r="79" spans="1:37" ht="18.75" customHeight="1" outlineLevel="1">
      <c r="A79" s="73"/>
      <c r="B79" s="73"/>
      <c r="C79" s="38" t="str">
        <f>C12</f>
        <v>Max Mustermann</v>
      </c>
      <c r="D79" s="8" t="str">
        <f t="shared" ref="D79:D84" si="25">Currency_Unit</f>
        <v>EUR</v>
      </c>
      <c r="E79" s="124"/>
      <c r="F79" s="189">
        <f>F37</f>
        <v>0.4</v>
      </c>
      <c r="G79" s="124"/>
      <c r="H79" s="124"/>
      <c r="I79" s="60">
        <f ca="1">SUM(J79:AG79)</f>
        <v>4165.8450000000003</v>
      </c>
      <c r="J79" s="193">
        <f>IF(AND(J$6=1,$F79&lt;&gt;0),MAX(0,((J62*2-MIN((J29+J53)*Annahmen!$F$18,Annahmen!$F$18*Annahmen!$F$19))-(J70*2-MIN((J37+J53)*Annahmen!$F$18,Annahmen!$F$18*Annahmen!$F$19)))*$E$77),0)</f>
        <v>0</v>
      </c>
      <c r="K79" s="193">
        <f>IF(AND(K$6=1,$F79&lt;&gt;0),MAX(0,((K62*2-MIN((K29+K53)*Annahmen!$F$18,Annahmen!$F$18*Annahmen!$F$19))-(K70*2-MIN((K37+K53)*Annahmen!$F$18,Annahmen!$F$18*Annahmen!$F$19)))*$E$77),0)</f>
        <v>0</v>
      </c>
      <c r="L79" s="193">
        <f>IF(AND(L$6=1,$F79&lt;&gt;0),MAX(0,((L62*2-MIN((L29+L53)*Annahmen!$F$18,Annahmen!$F$18*Annahmen!$F$19))-(L70*2-MIN((L37+L53)*Annahmen!$F$18,Annahmen!$F$18*Annahmen!$F$19)))*$E$77),0)</f>
        <v>0</v>
      </c>
      <c r="M79" s="193">
        <f ca="1">IF(AND(M$6=1,$F79&lt;&gt;0),MAX(0,((M62*2-MIN((M29+M53)*Annahmen!$F$18,Annahmen!$F$18*Annahmen!$F$19))-(M70*2-MIN((M37+M53)*Annahmen!$F$18,Annahmen!$F$18*Annahmen!$F$19)))*$E$77),0)</f>
        <v>717.12</v>
      </c>
      <c r="N79" s="193">
        <f ca="1">IF(AND(N$6=1,$F79&lt;&gt;0),MAX(0,((N62*2-MIN((N29+N53)*Annahmen!$F$18,Annahmen!$F$18*Annahmen!$F$19))-(N70*2-MIN((N37+N53)*Annahmen!$F$18,Annahmen!$F$18*Annahmen!$F$19)))*$E$77),0)</f>
        <v>717.12</v>
      </c>
      <c r="O79" s="193">
        <f ca="1">IF(AND(O$6=1,$F79&lt;&gt;0),MAX(0,((O62*2-MIN((O29+O53)*Annahmen!$F$18,Annahmen!$F$18*Annahmen!$F$19))-(O70*2-MIN((O37+O53)*Annahmen!$F$18,Annahmen!$F$18*Annahmen!$F$19)))*$E$77),0)</f>
        <v>580.24499999999989</v>
      </c>
      <c r="P79" s="193">
        <f ca="1">IF(AND(P$6=1,$F79&lt;&gt;0),MAX(0,((P62*2-MIN((P29+P53)*Annahmen!$F$18,Annahmen!$F$18*Annahmen!$F$19))-(P70*2-MIN((P37+P53)*Annahmen!$F$18,Annahmen!$F$18*Annahmen!$F$19)))*$E$77),0)</f>
        <v>717.12</v>
      </c>
      <c r="Q79" s="193">
        <f ca="1">IF(AND(Q$6=1,$F79&lt;&gt;0),MAX(0,((Q62*2-MIN((Q29+Q53)*Annahmen!$F$18,Annahmen!$F$18*Annahmen!$F$19))-(Q70*2-MIN((Q37+Q53)*Annahmen!$F$18,Annahmen!$F$18*Annahmen!$F$19)))*$E$77),0)</f>
        <v>717.12</v>
      </c>
      <c r="R79" s="193">
        <f ca="1">IF(AND(R$6=1,$F79&lt;&gt;0),MAX(0,((R62*2-MIN((R29+R53)*Annahmen!$F$18,Annahmen!$F$18*Annahmen!$F$19))-(R70*2-MIN((R37+R53)*Annahmen!$F$18,Annahmen!$F$18*Annahmen!$F$19)))*$E$77),0)</f>
        <v>717.12</v>
      </c>
      <c r="S79" s="193">
        <f>IF(AND(S$6=1,$F79&lt;&gt;0),MAX(0,((S62*2-MIN((S29+S53)*Annahmen!$F$18,Annahmen!$F$18*Annahmen!$F$19))-(S70*2-MIN((S37+S53)*Annahmen!$F$18,Annahmen!$F$18*Annahmen!$F$19)))*$E$77),0)</f>
        <v>0</v>
      </c>
      <c r="T79" s="193">
        <f>IF(AND(T$6=1,$F79&lt;&gt;0),MAX(0,((T62*2-MIN((T29+T53)*Annahmen!$F$18,Annahmen!$F$18*Annahmen!$F$19))-(T70*2-MIN((T37+T53)*Annahmen!$F$18,Annahmen!$F$18*Annahmen!$F$19)))*$E$77),0)</f>
        <v>0</v>
      </c>
      <c r="U79" s="193">
        <f>IF(AND(U$6=1,$F79&lt;&gt;0),MAX(0,((U62*2-MIN((U29+U53)*Annahmen!$F$18,Annahmen!$F$18*Annahmen!$F$19))-(U70*2-MIN((U37+U53)*Annahmen!$F$18,Annahmen!$F$18*Annahmen!$F$19)))*$E$77),0)</f>
        <v>0</v>
      </c>
      <c r="V79" s="193">
        <f>IF(AND(V$6=1,$F79&lt;&gt;0),MAX(0,((V62*2-MIN((V29+V53)*Annahmen!$F$18,Annahmen!$F$18*Annahmen!$F$19))-(V70*2-MIN((V37+V53)*Annahmen!$F$18,Annahmen!$F$18*Annahmen!$F$19)))*$E$77),0)</f>
        <v>0</v>
      </c>
      <c r="W79" s="193">
        <f>IF(AND(W$6=1,$F79&lt;&gt;0),MAX(0,((W62*2-MIN((W29+W53)*Annahmen!$F$18,Annahmen!$F$18*Annahmen!$F$19))-(W70*2-MIN((W37+W53)*Annahmen!$F$18,Annahmen!$F$18*Annahmen!$F$19)))*$E$77),0)</f>
        <v>0</v>
      </c>
      <c r="X79" s="193">
        <f>IF(AND(X$6=1,$F79&lt;&gt;0),MAX(0,((X62*2-MIN((X29+X53)*Annahmen!$F$18,Annahmen!$F$18*Annahmen!$F$19))-(X70*2-MIN((X37+X53)*Annahmen!$F$18,Annahmen!$F$18*Annahmen!$F$19)))*$E$77),0)</f>
        <v>0</v>
      </c>
      <c r="Y79" s="193">
        <f>IF(AND(Y$6=1,$F79&lt;&gt;0),MAX(0,((Y62*2-MIN((Y29+Y53)*Annahmen!$F$18,Annahmen!$F$18*Annahmen!$F$19))-(Y70*2-MIN((Y37+Y53)*Annahmen!$F$18,Annahmen!$F$18*Annahmen!$F$19)))*$E$77),0)</f>
        <v>0</v>
      </c>
      <c r="Z79" s="193">
        <f>IF(AND(Z$6=1,$F79&lt;&gt;0),MAX(0,((Z62*2-MIN((Z29+Z53)*Annahmen!$F$18,Annahmen!$F$18*Annahmen!$F$19))-(Z70*2-MIN((Z37+Z53)*Annahmen!$F$18,Annahmen!$F$18*Annahmen!$F$19)))*$E$77),0)</f>
        <v>0</v>
      </c>
      <c r="AA79" s="193">
        <f>IF(AND(AA$6=1,$F79&lt;&gt;0),MAX(0,((AA62*2-MIN((AA29+AA53)*Annahmen!$F$18,Annahmen!$F$18*Annahmen!$F$19))-(AA70*2-MIN((AA37+AA53)*Annahmen!$F$18,Annahmen!$F$18*Annahmen!$F$19)))*$E$77),0)</f>
        <v>0</v>
      </c>
      <c r="AB79" s="193">
        <f>IF(AND(AB$6=1,$F79&lt;&gt;0),MAX(0,((AB62*2-MIN((AB29+AB53)*Annahmen!$F$18,Annahmen!$F$18*Annahmen!$F$19))-(AB70*2-MIN((AB37+AB53)*Annahmen!$F$18,Annahmen!$F$18*Annahmen!$F$19)))*$E$77),0)</f>
        <v>0</v>
      </c>
      <c r="AC79" s="193">
        <f>IF(AND(AC$6=1,$F79&lt;&gt;0),MAX(0,((AC62*2-MIN((AC29+AC53)*Annahmen!$F$18,Annahmen!$F$18*Annahmen!$F$19))-(AC70*2-MIN((AC37+AC53)*Annahmen!$F$18,Annahmen!$F$18*Annahmen!$F$19)))*$E$77),0)</f>
        <v>0</v>
      </c>
      <c r="AD79" s="193">
        <f>IF(AND(AD$6=1,$F79&lt;&gt;0),MAX(0,((AD62*2-MIN((AD29+AD53)*Annahmen!$F$18,Annahmen!$F$18*Annahmen!$F$19))-(AD70*2-MIN((AD37+AD53)*Annahmen!$F$18,Annahmen!$F$18*Annahmen!$F$19)))*$E$77),0)</f>
        <v>0</v>
      </c>
      <c r="AE79" s="193">
        <f>IF(AND(AE$6=1,$F79&lt;&gt;0),MAX(0,((AE62*2-MIN((AE29+AE53)*Annahmen!$F$18,Annahmen!$F$18*Annahmen!$F$19))-(AE70*2-MIN((AE37+AE53)*Annahmen!$F$18,Annahmen!$F$18*Annahmen!$F$19)))*$E$77),0)</f>
        <v>0</v>
      </c>
      <c r="AF79" s="193">
        <f>IF(AND(AF$6=1,$F79&lt;&gt;0),MAX(0,((AF62*2-MIN((AF29+AF53)*Annahmen!$F$18,Annahmen!$F$18*Annahmen!$F$19))-(AF70*2-MIN((AF37+AF53)*Annahmen!$F$18,Annahmen!$F$18*Annahmen!$F$19)))*$E$77),0)</f>
        <v>0</v>
      </c>
      <c r="AG79" s="193">
        <f>IF(AND(AG$6=1,$F79&lt;&gt;0),MAX(0,((AG62*2-MIN((AG29+AG53)*Annahmen!$F$18,Annahmen!$F$18*Annahmen!$F$19))-(AG70*2-MIN((AG37+AG53)*Annahmen!$F$18,Annahmen!$F$18*Annahmen!$F$19)))*$E$77),0)</f>
        <v>0</v>
      </c>
      <c r="AH79" s="119"/>
      <c r="AI79" s="119"/>
      <c r="AJ79" s="119"/>
      <c r="AK79" s="119"/>
    </row>
    <row r="80" spans="1:37" ht="18.75" customHeight="1" outlineLevel="1">
      <c r="A80" s="73"/>
      <c r="B80" s="73"/>
      <c r="C80" s="38" t="str">
        <f>C13</f>
        <v>Erna Packmeister</v>
      </c>
      <c r="D80" s="8" t="str">
        <f t="shared" si="25"/>
        <v>EUR</v>
      </c>
      <c r="E80" s="124"/>
      <c r="F80" s="189">
        <f>F38</f>
        <v>0.7</v>
      </c>
      <c r="G80" s="124"/>
      <c r="H80" s="124"/>
      <c r="I80" s="60">
        <f ca="1">SUM(J80:AG80)</f>
        <v>1551.6450000000002</v>
      </c>
      <c r="J80" s="193">
        <f>IF(AND(J$6=1,$F80&lt;&gt;0),MAX(0,((J63*2-MIN((J30+J54)*Annahmen!$F$18,Annahmen!$F$18*Annahmen!$F$19))-(J71*2-MIN((J38+J54)*Annahmen!$F$18,Annahmen!$F$18*Annahmen!$F$19)))*$E$77),0)</f>
        <v>0</v>
      </c>
      <c r="K80" s="193">
        <f>IF(AND(K$6=1,$F80&lt;&gt;0),MAX(0,((K63*2-MIN((K30+K54)*Annahmen!$F$18,Annahmen!$F$18*Annahmen!$F$19))-(K71*2-MIN((K38+K54)*Annahmen!$F$18,Annahmen!$F$18*Annahmen!$F$19)))*$E$77),0)</f>
        <v>0</v>
      </c>
      <c r="L80" s="193">
        <f>IF(AND(L$6=1,$F80&lt;&gt;0),MAX(0,((L63*2-MIN((L30+L54)*Annahmen!$F$18,Annahmen!$F$18*Annahmen!$F$19))-(L71*2-MIN((L38+L54)*Annahmen!$F$18,Annahmen!$F$18*Annahmen!$F$19)))*$E$77),0)</f>
        <v>0</v>
      </c>
      <c r="M80" s="193">
        <f ca="1">IF(AND(M$6=1,$F80&lt;&gt;0),MAX(0,((M63*2-MIN((M30+M54)*Annahmen!$F$18,Annahmen!$F$18*Annahmen!$F$19))-(M71*2-MIN((M38+M54)*Annahmen!$F$18,Annahmen!$F$18*Annahmen!$F$19)))*$E$77),0)</f>
        <v>268.92</v>
      </c>
      <c r="N80" s="193">
        <f ca="1">IF(AND(N$6=1,$F80&lt;&gt;0),MAX(0,((N63*2-MIN((N30+N54)*Annahmen!$F$18,Annahmen!$F$18*Annahmen!$F$19))-(N71*2-MIN((N38+N54)*Annahmen!$F$18,Annahmen!$F$18*Annahmen!$F$19)))*$E$77),0)</f>
        <v>268.92</v>
      </c>
      <c r="O80" s="193">
        <f ca="1">IF(AND(O$6=1,$F80&lt;&gt;0),MAX(0,((O63*2-MIN((O30+O54)*Annahmen!$F$18,Annahmen!$F$18*Annahmen!$F$19))-(O71*2-MIN((O38+O54)*Annahmen!$F$18,Annahmen!$F$18*Annahmen!$F$19)))*$E$77),0)</f>
        <v>207.0449999999999</v>
      </c>
      <c r="P80" s="193">
        <f ca="1">IF(AND(P$6=1,$F80&lt;&gt;0),MAX(0,((P63*2-MIN((P30+P54)*Annahmen!$F$18,Annahmen!$F$18*Annahmen!$F$19))-(P71*2-MIN((P38+P54)*Annahmen!$F$18,Annahmen!$F$18*Annahmen!$F$19)))*$E$77),0)</f>
        <v>268.92</v>
      </c>
      <c r="Q80" s="193">
        <f ca="1">IF(AND(Q$6=1,$F80&lt;&gt;0),MAX(0,((Q63*2-MIN((Q30+Q54)*Annahmen!$F$18,Annahmen!$F$18*Annahmen!$F$19))-(Q71*2-MIN((Q38+Q54)*Annahmen!$F$18,Annahmen!$F$18*Annahmen!$F$19)))*$E$77),0)</f>
        <v>268.92</v>
      </c>
      <c r="R80" s="193">
        <f ca="1">IF(AND(R$6=1,$F80&lt;&gt;0),MAX(0,((R63*2-MIN((R30+R54)*Annahmen!$F$18,Annahmen!$F$18*Annahmen!$F$19))-(R71*2-MIN((R38+R54)*Annahmen!$F$18,Annahmen!$F$18*Annahmen!$F$19)))*$E$77),0)</f>
        <v>268.92</v>
      </c>
      <c r="S80" s="193">
        <f>IF(AND(S$6=1,$F80&lt;&gt;0),MAX(0,((S63*2-MIN((S30+S54)*Annahmen!$F$18,Annahmen!$F$18*Annahmen!$F$19))-(S71*2-MIN((S38+S54)*Annahmen!$F$18,Annahmen!$F$18*Annahmen!$F$19)))*$E$77),0)</f>
        <v>0</v>
      </c>
      <c r="T80" s="193">
        <f>IF(AND(T$6=1,$F80&lt;&gt;0),MAX(0,((T63*2-MIN((T30+T54)*Annahmen!$F$18,Annahmen!$F$18*Annahmen!$F$19))-(T71*2-MIN((T38+T54)*Annahmen!$F$18,Annahmen!$F$18*Annahmen!$F$19)))*$E$77),0)</f>
        <v>0</v>
      </c>
      <c r="U80" s="193">
        <f>IF(AND(U$6=1,$F80&lt;&gt;0),MAX(0,((U63*2-MIN((U30+U54)*Annahmen!$F$18,Annahmen!$F$18*Annahmen!$F$19))-(U71*2-MIN((U38+U54)*Annahmen!$F$18,Annahmen!$F$18*Annahmen!$F$19)))*$E$77),0)</f>
        <v>0</v>
      </c>
      <c r="V80" s="193">
        <f>IF(AND(V$6=1,$F80&lt;&gt;0),MAX(0,((V63*2-MIN((V30+V54)*Annahmen!$F$18,Annahmen!$F$18*Annahmen!$F$19))-(V71*2-MIN((V38+V54)*Annahmen!$F$18,Annahmen!$F$18*Annahmen!$F$19)))*$E$77),0)</f>
        <v>0</v>
      </c>
      <c r="W80" s="193">
        <f>IF(AND(W$6=1,$F80&lt;&gt;0),MAX(0,((W63*2-MIN((W30+W54)*Annahmen!$F$18,Annahmen!$F$18*Annahmen!$F$19))-(W71*2-MIN((W38+W54)*Annahmen!$F$18,Annahmen!$F$18*Annahmen!$F$19)))*$E$77),0)</f>
        <v>0</v>
      </c>
      <c r="X80" s="193">
        <f>IF(AND(X$6=1,$F80&lt;&gt;0),MAX(0,((X63*2-MIN((X30+X54)*Annahmen!$F$18,Annahmen!$F$18*Annahmen!$F$19))-(X71*2-MIN((X38+X54)*Annahmen!$F$18,Annahmen!$F$18*Annahmen!$F$19)))*$E$77),0)</f>
        <v>0</v>
      </c>
      <c r="Y80" s="193">
        <f>IF(AND(Y$6=1,$F80&lt;&gt;0),MAX(0,((Y63*2-MIN((Y30+Y54)*Annahmen!$F$18,Annahmen!$F$18*Annahmen!$F$19))-(Y71*2-MIN((Y38+Y54)*Annahmen!$F$18,Annahmen!$F$18*Annahmen!$F$19)))*$E$77),0)</f>
        <v>0</v>
      </c>
      <c r="Z80" s="193">
        <f>IF(AND(Z$6=1,$F80&lt;&gt;0),MAX(0,((Z63*2-MIN((Z30+Z54)*Annahmen!$F$18,Annahmen!$F$18*Annahmen!$F$19))-(Z71*2-MIN((Z38+Z54)*Annahmen!$F$18,Annahmen!$F$18*Annahmen!$F$19)))*$E$77),0)</f>
        <v>0</v>
      </c>
      <c r="AA80" s="193">
        <f>IF(AND(AA$6=1,$F80&lt;&gt;0),MAX(0,((AA63*2-MIN((AA30+AA54)*Annahmen!$F$18,Annahmen!$F$18*Annahmen!$F$19))-(AA71*2-MIN((AA38+AA54)*Annahmen!$F$18,Annahmen!$F$18*Annahmen!$F$19)))*$E$77),0)</f>
        <v>0</v>
      </c>
      <c r="AB80" s="193">
        <f>IF(AND(AB$6=1,$F80&lt;&gt;0),MAX(0,((AB63*2-MIN((AB30+AB54)*Annahmen!$F$18,Annahmen!$F$18*Annahmen!$F$19))-(AB71*2-MIN((AB38+AB54)*Annahmen!$F$18,Annahmen!$F$18*Annahmen!$F$19)))*$E$77),0)</f>
        <v>0</v>
      </c>
      <c r="AC80" s="193">
        <f>IF(AND(AC$6=1,$F80&lt;&gt;0),MAX(0,((AC63*2-MIN((AC30+AC54)*Annahmen!$F$18,Annahmen!$F$18*Annahmen!$F$19))-(AC71*2-MIN((AC38+AC54)*Annahmen!$F$18,Annahmen!$F$18*Annahmen!$F$19)))*$E$77),0)</f>
        <v>0</v>
      </c>
      <c r="AD80" s="193">
        <f>IF(AND(AD$6=1,$F80&lt;&gt;0),MAX(0,((AD63*2-MIN((AD30+AD54)*Annahmen!$F$18,Annahmen!$F$18*Annahmen!$F$19))-(AD71*2-MIN((AD38+AD54)*Annahmen!$F$18,Annahmen!$F$18*Annahmen!$F$19)))*$E$77),0)</f>
        <v>0</v>
      </c>
      <c r="AE80" s="193">
        <f>IF(AND(AE$6=1,$F80&lt;&gt;0),MAX(0,((AE63*2-MIN((AE30+AE54)*Annahmen!$F$18,Annahmen!$F$18*Annahmen!$F$19))-(AE71*2-MIN((AE38+AE54)*Annahmen!$F$18,Annahmen!$F$18*Annahmen!$F$19)))*$E$77),0)</f>
        <v>0</v>
      </c>
      <c r="AF80" s="193">
        <f>IF(AND(AF$6=1,$F80&lt;&gt;0),MAX(0,((AF63*2-MIN((AF30+AF54)*Annahmen!$F$18,Annahmen!$F$18*Annahmen!$F$19))-(AF71*2-MIN((AF38+AF54)*Annahmen!$F$18,Annahmen!$F$18*Annahmen!$F$19)))*$E$77),0)</f>
        <v>0</v>
      </c>
      <c r="AG80" s="193">
        <f>IF(AND(AG$6=1,$F80&lt;&gt;0),MAX(0,((AG63*2-MIN((AG30+AG54)*Annahmen!$F$18,Annahmen!$F$18*Annahmen!$F$19))-(AG71*2-MIN((AG38+AG54)*Annahmen!$F$18,Annahmen!$F$18*Annahmen!$F$19)))*$E$77),0)</f>
        <v>0</v>
      </c>
      <c r="AH80" s="119"/>
      <c r="AI80" s="119"/>
      <c r="AJ80" s="119"/>
      <c r="AK80" s="119"/>
    </row>
    <row r="81" spans="1:37" ht="18.75" customHeight="1" outlineLevel="1">
      <c r="A81" s="73"/>
      <c r="B81" s="73"/>
      <c r="C81" s="38" t="str">
        <f>C14</f>
        <v>Freddy Fuhrmann</v>
      </c>
      <c r="D81" s="8" t="str">
        <f t="shared" si="25"/>
        <v>EUR</v>
      </c>
      <c r="E81" s="124"/>
      <c r="F81" s="189">
        <f>F39</f>
        <v>0</v>
      </c>
      <c r="G81" s="124"/>
      <c r="H81" s="124"/>
      <c r="I81" s="60">
        <f>SUM(J81:AG81)</f>
        <v>0</v>
      </c>
      <c r="J81" s="193">
        <f>IF(AND(J$6=1,$F81&lt;&gt;0),MAX(0,((J64*2-MIN((J31+J55)*Annahmen!$F$18,Annahmen!$F$18*Annahmen!$F$19))-(J72*2-MIN((J39+J55)*Annahmen!$F$18,Annahmen!$F$18*Annahmen!$F$19)))*$E$77),0)</f>
        <v>0</v>
      </c>
      <c r="K81" s="193">
        <f>IF(AND(K$6=1,$F81&lt;&gt;0),MAX(0,((K64*2-MIN((K31+K55)*Annahmen!$F$18,Annahmen!$F$18*Annahmen!$F$19))-(K72*2-MIN((K39+K55)*Annahmen!$F$18,Annahmen!$F$18*Annahmen!$F$19)))*$E$77),0)</f>
        <v>0</v>
      </c>
      <c r="L81" s="193">
        <f>IF(AND(L$6=1,$F81&lt;&gt;0),MAX(0,((L64*2-MIN((L31+L55)*Annahmen!$F$18,Annahmen!$F$18*Annahmen!$F$19))-(L72*2-MIN((L39+L55)*Annahmen!$F$18,Annahmen!$F$18*Annahmen!$F$19)))*$E$77),0)</f>
        <v>0</v>
      </c>
      <c r="M81" s="193">
        <f>IF(AND(M$6=1,$F81&lt;&gt;0),MAX(0,((M64*2-MIN((M31+M55)*Annahmen!$F$18,Annahmen!$F$18*Annahmen!$F$19))-(M72*2-MIN((M39+M55)*Annahmen!$F$18,Annahmen!$F$18*Annahmen!$F$19)))*$E$77),0)</f>
        <v>0</v>
      </c>
      <c r="N81" s="193">
        <f>IF(AND(N$6=1,$F81&lt;&gt;0),MAX(0,((N64*2-MIN((N31+N55)*Annahmen!$F$18,Annahmen!$F$18*Annahmen!$F$19))-(N72*2-MIN((N39+N55)*Annahmen!$F$18,Annahmen!$F$18*Annahmen!$F$19)))*$E$77),0)</f>
        <v>0</v>
      </c>
      <c r="O81" s="193">
        <f>IF(AND(O$6=1,$F81&lt;&gt;0),MAX(0,((O64*2-MIN((O31+O55)*Annahmen!$F$18,Annahmen!$F$18*Annahmen!$F$19))-(O72*2-MIN((O39+O55)*Annahmen!$F$18,Annahmen!$F$18*Annahmen!$F$19)))*$E$77),0)</f>
        <v>0</v>
      </c>
      <c r="P81" s="193">
        <f>IF(AND(P$6=1,$F81&lt;&gt;0),MAX(0,((P64*2-MIN((P31+P55)*Annahmen!$F$18,Annahmen!$F$18*Annahmen!$F$19))-(P72*2-MIN((P39+P55)*Annahmen!$F$18,Annahmen!$F$18*Annahmen!$F$19)))*$E$77),0)</f>
        <v>0</v>
      </c>
      <c r="Q81" s="193">
        <f>IF(AND(Q$6=1,$F81&lt;&gt;0),MAX(0,((Q64*2-MIN((Q31+Q55)*Annahmen!$F$18,Annahmen!$F$18*Annahmen!$F$19))-(Q72*2-MIN((Q39+Q55)*Annahmen!$F$18,Annahmen!$F$18*Annahmen!$F$19)))*$E$77),0)</f>
        <v>0</v>
      </c>
      <c r="R81" s="193">
        <f>IF(AND(R$6=1,$F81&lt;&gt;0),MAX(0,((R64*2-MIN((R31+R55)*Annahmen!$F$18,Annahmen!$F$18*Annahmen!$F$19))-(R72*2-MIN((R39+R55)*Annahmen!$F$18,Annahmen!$F$18*Annahmen!$F$19)))*$E$77),0)</f>
        <v>0</v>
      </c>
      <c r="S81" s="193">
        <f>IF(AND(S$6=1,$F81&lt;&gt;0),MAX(0,((S64*2-MIN((S31+S55)*Annahmen!$F$18,Annahmen!$F$18*Annahmen!$F$19))-(S72*2-MIN((S39+S55)*Annahmen!$F$18,Annahmen!$F$18*Annahmen!$F$19)))*$E$77),0)</f>
        <v>0</v>
      </c>
      <c r="T81" s="193">
        <f>IF(AND(T$6=1,$F81&lt;&gt;0),MAX(0,((T64*2-MIN((T31+T55)*Annahmen!$F$18,Annahmen!$F$18*Annahmen!$F$19))-(T72*2-MIN((T39+T55)*Annahmen!$F$18,Annahmen!$F$18*Annahmen!$F$19)))*$E$77),0)</f>
        <v>0</v>
      </c>
      <c r="U81" s="193">
        <f>IF(AND(U$6=1,$F81&lt;&gt;0),MAX(0,((U64*2-MIN((U31+U55)*Annahmen!$F$18,Annahmen!$F$18*Annahmen!$F$19))-(U72*2-MIN((U39+U55)*Annahmen!$F$18,Annahmen!$F$18*Annahmen!$F$19)))*$E$77),0)</f>
        <v>0</v>
      </c>
      <c r="V81" s="193">
        <f>IF(AND(V$6=1,$F81&lt;&gt;0),MAX(0,((V64*2-MIN((V31+V55)*Annahmen!$F$18,Annahmen!$F$18*Annahmen!$F$19))-(V72*2-MIN((V39+V55)*Annahmen!$F$18,Annahmen!$F$18*Annahmen!$F$19)))*$E$77),0)</f>
        <v>0</v>
      </c>
      <c r="W81" s="193">
        <f>IF(AND(W$6=1,$F81&lt;&gt;0),MAX(0,((W64*2-MIN((W31+W55)*Annahmen!$F$18,Annahmen!$F$18*Annahmen!$F$19))-(W72*2-MIN((W39+W55)*Annahmen!$F$18,Annahmen!$F$18*Annahmen!$F$19)))*$E$77),0)</f>
        <v>0</v>
      </c>
      <c r="X81" s="193">
        <f>IF(AND(X$6=1,$F81&lt;&gt;0),MAX(0,((X64*2-MIN((X31+X55)*Annahmen!$F$18,Annahmen!$F$18*Annahmen!$F$19))-(X72*2-MIN((X39+X55)*Annahmen!$F$18,Annahmen!$F$18*Annahmen!$F$19)))*$E$77),0)</f>
        <v>0</v>
      </c>
      <c r="Y81" s="193">
        <f>IF(AND(Y$6=1,$F81&lt;&gt;0),MAX(0,((Y64*2-MIN((Y31+Y55)*Annahmen!$F$18,Annahmen!$F$18*Annahmen!$F$19))-(Y72*2-MIN((Y39+Y55)*Annahmen!$F$18,Annahmen!$F$18*Annahmen!$F$19)))*$E$77),0)</f>
        <v>0</v>
      </c>
      <c r="Z81" s="193">
        <f>IF(AND(Z$6=1,$F81&lt;&gt;0),MAX(0,((Z64*2-MIN((Z31+Z55)*Annahmen!$F$18,Annahmen!$F$18*Annahmen!$F$19))-(Z72*2-MIN((Z39+Z55)*Annahmen!$F$18,Annahmen!$F$18*Annahmen!$F$19)))*$E$77),0)</f>
        <v>0</v>
      </c>
      <c r="AA81" s="193">
        <f>IF(AND(AA$6=1,$F81&lt;&gt;0),MAX(0,((AA64*2-MIN((AA31+AA55)*Annahmen!$F$18,Annahmen!$F$18*Annahmen!$F$19))-(AA72*2-MIN((AA39+AA55)*Annahmen!$F$18,Annahmen!$F$18*Annahmen!$F$19)))*$E$77),0)</f>
        <v>0</v>
      </c>
      <c r="AB81" s="193">
        <f>IF(AND(AB$6=1,$F81&lt;&gt;0),MAX(0,((AB64*2-MIN((AB31+AB55)*Annahmen!$F$18,Annahmen!$F$18*Annahmen!$F$19))-(AB72*2-MIN((AB39+AB55)*Annahmen!$F$18,Annahmen!$F$18*Annahmen!$F$19)))*$E$77),0)</f>
        <v>0</v>
      </c>
      <c r="AC81" s="193">
        <f>IF(AND(AC$6=1,$F81&lt;&gt;0),MAX(0,((AC64*2-MIN((AC31+AC55)*Annahmen!$F$18,Annahmen!$F$18*Annahmen!$F$19))-(AC72*2-MIN((AC39+AC55)*Annahmen!$F$18,Annahmen!$F$18*Annahmen!$F$19)))*$E$77),0)</f>
        <v>0</v>
      </c>
      <c r="AD81" s="193">
        <f>IF(AND(AD$6=1,$F81&lt;&gt;0),MAX(0,((AD64*2-MIN((AD31+AD55)*Annahmen!$F$18,Annahmen!$F$18*Annahmen!$F$19))-(AD72*2-MIN((AD39+AD55)*Annahmen!$F$18,Annahmen!$F$18*Annahmen!$F$19)))*$E$77),0)</f>
        <v>0</v>
      </c>
      <c r="AE81" s="193">
        <f>IF(AND(AE$6=1,$F81&lt;&gt;0),MAX(0,((AE64*2-MIN((AE31+AE55)*Annahmen!$F$18,Annahmen!$F$18*Annahmen!$F$19))-(AE72*2-MIN((AE39+AE55)*Annahmen!$F$18,Annahmen!$F$18*Annahmen!$F$19)))*$E$77),0)</f>
        <v>0</v>
      </c>
      <c r="AF81" s="193">
        <f>IF(AND(AF$6=1,$F81&lt;&gt;0),MAX(0,((AF64*2-MIN((AF31+AF55)*Annahmen!$F$18,Annahmen!$F$18*Annahmen!$F$19))-(AF72*2-MIN((AF39+AF55)*Annahmen!$F$18,Annahmen!$F$18*Annahmen!$F$19)))*$E$77),0)</f>
        <v>0</v>
      </c>
      <c r="AG81" s="193">
        <f>IF(AND(AG$6=1,$F81&lt;&gt;0),MAX(0,((AG64*2-MIN((AG31+AG55)*Annahmen!$F$18,Annahmen!$F$18*Annahmen!$F$19))-(AG72*2-MIN((AG39+AG55)*Annahmen!$F$18,Annahmen!$F$18*Annahmen!$F$19)))*$E$77),0)</f>
        <v>0</v>
      </c>
      <c r="AH81" s="119"/>
      <c r="AI81" s="119"/>
      <c r="AJ81" s="119"/>
      <c r="AK81" s="119"/>
    </row>
    <row r="82" spans="1:37" ht="18.75" customHeight="1" outlineLevel="1">
      <c r="A82" s="73"/>
      <c r="B82" s="73"/>
      <c r="C82" s="38" t="str">
        <f>C15</f>
        <v>Stelle / Lackierer</v>
      </c>
      <c r="D82" s="8" t="str">
        <f t="shared" si="25"/>
        <v>EUR</v>
      </c>
      <c r="E82" s="124"/>
      <c r="F82" s="189">
        <f>F40</f>
        <v>0.6</v>
      </c>
      <c r="G82" s="124"/>
      <c r="H82" s="124"/>
      <c r="I82" s="60">
        <f t="shared" ref="I82" ca="1" si="26">SUM(J82:AG82)</f>
        <v>5493.6</v>
      </c>
      <c r="J82" s="193">
        <f>IF(AND(J$6=1,$F82&lt;&gt;0),MAX(0,((J65*2-MIN((J32+J56)*Annahmen!$F$18,Annahmen!$F$18*Annahmen!$F$19))-(J73*2-MIN((J40+J56)*Annahmen!$F$18,Annahmen!$F$18*Annahmen!$F$19)))*$E$77),0)</f>
        <v>0</v>
      </c>
      <c r="K82" s="193">
        <f>IF(AND(K$6=1,$F82&lt;&gt;0),MAX(0,((K65*2-MIN((K32+K56)*Annahmen!$F$18,Annahmen!$F$18*Annahmen!$F$19))-(K73*2-MIN((K40+K56)*Annahmen!$F$18,Annahmen!$F$18*Annahmen!$F$19)))*$E$77),0)</f>
        <v>0</v>
      </c>
      <c r="L82" s="193">
        <f>IF(AND(L$6=1,$F82&lt;&gt;0),MAX(0,((L65*2-MIN((L32+L56)*Annahmen!$F$18,Annahmen!$F$18*Annahmen!$F$19))-(L73*2-MIN((L40+L56)*Annahmen!$F$18,Annahmen!$F$18*Annahmen!$F$19)))*$E$77),0)</f>
        <v>0</v>
      </c>
      <c r="M82" s="193">
        <f ca="1">IF(AND(M$6=1,$F82&lt;&gt;0),MAX(0,((M65*2-MIN((M32+M56)*Annahmen!$F$18,Annahmen!$F$18*Annahmen!$F$19))-(M73*2-MIN((M40+M56)*Annahmen!$F$18,Annahmen!$F$18*Annahmen!$F$19)))*$E$77),0)</f>
        <v>907.92000000000007</v>
      </c>
      <c r="N82" s="193">
        <f ca="1">IF(AND(N$6=1,$F82&lt;&gt;0),MAX(0,((N65*2-MIN((N32+N56)*Annahmen!$F$18,Annahmen!$F$18*Annahmen!$F$19))-(N73*2-MIN((N40+N56)*Annahmen!$F$18,Annahmen!$F$18*Annahmen!$F$19)))*$E$77),0)</f>
        <v>907.92000000000007</v>
      </c>
      <c r="O82" s="193">
        <f ca="1">IF(AND(O$6=1,$F82&lt;&gt;0),MAX(0,((O65*2-MIN((O32+O56)*Annahmen!$F$18,Annahmen!$F$18*Annahmen!$F$19))-(O73*2-MIN((O40+O56)*Annahmen!$F$18,Annahmen!$F$18*Annahmen!$F$19)))*$E$77),0)</f>
        <v>953.99999999999966</v>
      </c>
      <c r="P82" s="193">
        <f ca="1">IF(AND(P$6=1,$F82&lt;&gt;0),MAX(0,((P65*2-MIN((P32+P56)*Annahmen!$F$18,Annahmen!$F$18*Annahmen!$F$19))-(P73*2-MIN((P40+P56)*Annahmen!$F$18,Annahmen!$F$18*Annahmen!$F$19)))*$E$77),0)</f>
        <v>907.92000000000007</v>
      </c>
      <c r="Q82" s="193">
        <f ca="1">IF(AND(Q$6=1,$F82&lt;&gt;0),MAX(0,((Q65*2-MIN((Q32+Q56)*Annahmen!$F$18,Annahmen!$F$18*Annahmen!$F$19))-(Q73*2-MIN((Q40+Q56)*Annahmen!$F$18,Annahmen!$F$18*Annahmen!$F$19)))*$E$77),0)</f>
        <v>907.92000000000007</v>
      </c>
      <c r="R82" s="193">
        <f ca="1">IF(AND(R$6=1,$F82&lt;&gt;0),MAX(0,((R65*2-MIN((R32+R56)*Annahmen!$F$18,Annahmen!$F$18*Annahmen!$F$19))-(R73*2-MIN((R40+R56)*Annahmen!$F$18,Annahmen!$F$18*Annahmen!$F$19)))*$E$77),0)</f>
        <v>907.92000000000007</v>
      </c>
      <c r="S82" s="193">
        <f>IF(AND(S$6=1,$F82&lt;&gt;0),MAX(0,((S65*2-MIN((S32+S56)*Annahmen!$F$18,Annahmen!$F$18*Annahmen!$F$19))-(S73*2-MIN((S40+S56)*Annahmen!$F$18,Annahmen!$F$18*Annahmen!$F$19)))*$E$77),0)</f>
        <v>0</v>
      </c>
      <c r="T82" s="193">
        <f>IF(AND(T$6=1,$F82&lt;&gt;0),MAX(0,((T65*2-MIN((T32+T56)*Annahmen!$F$18,Annahmen!$F$18*Annahmen!$F$19))-(T73*2-MIN((T40+T56)*Annahmen!$F$18,Annahmen!$F$18*Annahmen!$F$19)))*$E$77),0)</f>
        <v>0</v>
      </c>
      <c r="U82" s="193">
        <f>IF(AND(U$6=1,$F82&lt;&gt;0),MAX(0,((U65*2-MIN((U32+U56)*Annahmen!$F$18,Annahmen!$F$18*Annahmen!$F$19))-(U73*2-MIN((U40+U56)*Annahmen!$F$18,Annahmen!$F$18*Annahmen!$F$19)))*$E$77),0)</f>
        <v>0</v>
      </c>
      <c r="V82" s="193">
        <f>IF(AND(V$6=1,$F82&lt;&gt;0),MAX(0,((V65*2-MIN((V32+V56)*Annahmen!$F$18,Annahmen!$F$18*Annahmen!$F$19))-(V73*2-MIN((V40+V56)*Annahmen!$F$18,Annahmen!$F$18*Annahmen!$F$19)))*$E$77),0)</f>
        <v>0</v>
      </c>
      <c r="W82" s="193">
        <f>IF(AND(W$6=1,$F82&lt;&gt;0),MAX(0,((W65*2-MIN((W32+W56)*Annahmen!$F$18,Annahmen!$F$18*Annahmen!$F$19))-(W73*2-MIN((W40+W56)*Annahmen!$F$18,Annahmen!$F$18*Annahmen!$F$19)))*$E$77),0)</f>
        <v>0</v>
      </c>
      <c r="X82" s="193">
        <f>IF(AND(X$6=1,$F82&lt;&gt;0),MAX(0,((X65*2-MIN((X32+X56)*Annahmen!$F$18,Annahmen!$F$18*Annahmen!$F$19))-(X73*2-MIN((X40+X56)*Annahmen!$F$18,Annahmen!$F$18*Annahmen!$F$19)))*$E$77),0)</f>
        <v>0</v>
      </c>
      <c r="Y82" s="193">
        <f>IF(AND(Y$6=1,$F82&lt;&gt;0),MAX(0,((Y65*2-MIN((Y32+Y56)*Annahmen!$F$18,Annahmen!$F$18*Annahmen!$F$19))-(Y73*2-MIN((Y40+Y56)*Annahmen!$F$18,Annahmen!$F$18*Annahmen!$F$19)))*$E$77),0)</f>
        <v>0</v>
      </c>
      <c r="Z82" s="193">
        <f>IF(AND(Z$6=1,$F82&lt;&gt;0),MAX(0,((Z65*2-MIN((Z32+Z56)*Annahmen!$F$18,Annahmen!$F$18*Annahmen!$F$19))-(Z73*2-MIN((Z40+Z56)*Annahmen!$F$18,Annahmen!$F$18*Annahmen!$F$19)))*$E$77),0)</f>
        <v>0</v>
      </c>
      <c r="AA82" s="193">
        <f>IF(AND(AA$6=1,$F82&lt;&gt;0),MAX(0,((AA65*2-MIN((AA32+AA56)*Annahmen!$F$18,Annahmen!$F$18*Annahmen!$F$19))-(AA73*2-MIN((AA40+AA56)*Annahmen!$F$18,Annahmen!$F$18*Annahmen!$F$19)))*$E$77),0)</f>
        <v>0</v>
      </c>
      <c r="AB82" s="193">
        <f>IF(AND(AB$6=1,$F82&lt;&gt;0),MAX(0,((AB65*2-MIN((AB32+AB56)*Annahmen!$F$18,Annahmen!$F$18*Annahmen!$F$19))-(AB73*2-MIN((AB40+AB56)*Annahmen!$F$18,Annahmen!$F$18*Annahmen!$F$19)))*$E$77),0)</f>
        <v>0</v>
      </c>
      <c r="AC82" s="193">
        <f>IF(AND(AC$6=1,$F82&lt;&gt;0),MAX(0,((AC65*2-MIN((AC32+AC56)*Annahmen!$F$18,Annahmen!$F$18*Annahmen!$F$19))-(AC73*2-MIN((AC40+AC56)*Annahmen!$F$18,Annahmen!$F$18*Annahmen!$F$19)))*$E$77),0)</f>
        <v>0</v>
      </c>
      <c r="AD82" s="193">
        <f>IF(AND(AD$6=1,$F82&lt;&gt;0),MAX(0,((AD65*2-MIN((AD32+AD56)*Annahmen!$F$18,Annahmen!$F$18*Annahmen!$F$19))-(AD73*2-MIN((AD40+AD56)*Annahmen!$F$18,Annahmen!$F$18*Annahmen!$F$19)))*$E$77),0)</f>
        <v>0</v>
      </c>
      <c r="AE82" s="193">
        <f>IF(AND(AE$6=1,$F82&lt;&gt;0),MAX(0,((AE65*2-MIN((AE32+AE56)*Annahmen!$F$18,Annahmen!$F$18*Annahmen!$F$19))-(AE73*2-MIN((AE40+AE56)*Annahmen!$F$18,Annahmen!$F$18*Annahmen!$F$19)))*$E$77),0)</f>
        <v>0</v>
      </c>
      <c r="AF82" s="193">
        <f>IF(AND(AF$6=1,$F82&lt;&gt;0),MAX(0,((AF65*2-MIN((AF32+AF56)*Annahmen!$F$18,Annahmen!$F$18*Annahmen!$F$19))-(AF73*2-MIN((AF40+AF56)*Annahmen!$F$18,Annahmen!$F$18*Annahmen!$F$19)))*$E$77),0)</f>
        <v>0</v>
      </c>
      <c r="AG82" s="193">
        <f>IF(AND(AG$6=1,$F82&lt;&gt;0),MAX(0,((AG65*2-MIN((AG32+AG56)*Annahmen!$F$18,Annahmen!$F$18*Annahmen!$F$19))-(AG73*2-MIN((AG40+AG56)*Annahmen!$F$18,Annahmen!$F$18*Annahmen!$F$19)))*$E$77),0)</f>
        <v>0</v>
      </c>
      <c r="AH82" s="119"/>
      <c r="AI82" s="119"/>
      <c r="AJ82" s="119"/>
      <c r="AK82" s="119"/>
    </row>
    <row r="83" spans="1:37" ht="18.75" customHeight="1" outlineLevel="1">
      <c r="A83" s="73"/>
      <c r="B83" s="73"/>
      <c r="C83" s="63" t="s">
        <v>210</v>
      </c>
      <c r="D83" s="8" t="str">
        <f t="shared" si="25"/>
        <v>EUR</v>
      </c>
      <c r="F83" s="36"/>
      <c r="G83" s="36"/>
      <c r="I83" s="60">
        <f ca="1">SUM(J83:AG83)</f>
        <v>11211.09</v>
      </c>
      <c r="J83" s="115">
        <f>SUM(J79:J82)</f>
        <v>0</v>
      </c>
      <c r="K83" s="115">
        <f t="shared" ref="K83:L83" si="27">SUM(K79:K82)</f>
        <v>0</v>
      </c>
      <c r="L83" s="115">
        <f t="shared" si="27"/>
        <v>0</v>
      </c>
      <c r="M83" s="115">
        <f t="shared" ref="M83:R83" ca="1" si="28">SUM(M79:M82)</f>
        <v>1893.96</v>
      </c>
      <c r="N83" s="115">
        <f t="shared" ca="1" si="28"/>
        <v>1893.96</v>
      </c>
      <c r="O83" s="115">
        <f t="shared" ca="1" si="28"/>
        <v>1741.2899999999995</v>
      </c>
      <c r="P83" s="115">
        <f t="shared" ca="1" si="28"/>
        <v>1893.96</v>
      </c>
      <c r="Q83" s="115">
        <f t="shared" ca="1" si="28"/>
        <v>1893.96</v>
      </c>
      <c r="R83" s="115">
        <f t="shared" ca="1" si="28"/>
        <v>1893.96</v>
      </c>
      <c r="S83" s="115">
        <f t="shared" ref="S83:AG83" si="29">SUM(S79:S82)</f>
        <v>0</v>
      </c>
      <c r="T83" s="115">
        <f t="shared" si="29"/>
        <v>0</v>
      </c>
      <c r="U83" s="115">
        <f t="shared" si="29"/>
        <v>0</v>
      </c>
      <c r="V83" s="115">
        <f t="shared" si="29"/>
        <v>0</v>
      </c>
      <c r="W83" s="115">
        <f t="shared" si="29"/>
        <v>0</v>
      </c>
      <c r="X83" s="115">
        <f t="shared" si="29"/>
        <v>0</v>
      </c>
      <c r="Y83" s="115">
        <f t="shared" si="29"/>
        <v>0</v>
      </c>
      <c r="Z83" s="115">
        <f t="shared" si="29"/>
        <v>0</v>
      </c>
      <c r="AA83" s="115">
        <f t="shared" si="29"/>
        <v>0</v>
      </c>
      <c r="AB83" s="115">
        <f t="shared" si="29"/>
        <v>0</v>
      </c>
      <c r="AC83" s="115">
        <f t="shared" si="29"/>
        <v>0</v>
      </c>
      <c r="AD83" s="115">
        <f t="shared" si="29"/>
        <v>0</v>
      </c>
      <c r="AE83" s="115">
        <f t="shared" si="29"/>
        <v>0</v>
      </c>
      <c r="AF83" s="115">
        <f t="shared" si="29"/>
        <v>0</v>
      </c>
      <c r="AG83" s="115">
        <f t="shared" si="29"/>
        <v>0</v>
      </c>
      <c r="AH83" s="119"/>
      <c r="AI83" s="119"/>
      <c r="AJ83" s="119"/>
      <c r="AK83" s="119"/>
    </row>
    <row r="84" spans="1:37" ht="18.75" customHeight="1" outlineLevel="1">
      <c r="A84" s="73"/>
      <c r="B84" s="73"/>
      <c r="C84" s="197" t="s">
        <v>250</v>
      </c>
      <c r="D84" s="8" t="str">
        <f t="shared" si="25"/>
        <v>EUR</v>
      </c>
      <c r="F84" s="189">
        <f>Annahmen!F37</f>
        <v>0.5</v>
      </c>
      <c r="G84" s="36"/>
      <c r="I84" s="60">
        <f ca="1">SUM(J84:AG84)</f>
        <v>5605.5450000000001</v>
      </c>
      <c r="J84" s="198">
        <f t="shared" ref="J84:AG84" si="30">$F84*J83</f>
        <v>0</v>
      </c>
      <c r="K84" s="198">
        <f t="shared" si="30"/>
        <v>0</v>
      </c>
      <c r="L84" s="198">
        <f t="shared" si="30"/>
        <v>0</v>
      </c>
      <c r="M84" s="198">
        <f t="shared" ref="M84:R84" ca="1" si="31">$F84*M83</f>
        <v>946.98</v>
      </c>
      <c r="N84" s="198">
        <f t="shared" ca="1" si="31"/>
        <v>946.98</v>
      </c>
      <c r="O84" s="198">
        <f t="shared" ca="1" si="31"/>
        <v>870.64499999999975</v>
      </c>
      <c r="P84" s="198">
        <f t="shared" ca="1" si="31"/>
        <v>946.98</v>
      </c>
      <c r="Q84" s="198">
        <f t="shared" ca="1" si="31"/>
        <v>946.98</v>
      </c>
      <c r="R84" s="198">
        <f t="shared" ca="1" si="31"/>
        <v>946.98</v>
      </c>
      <c r="S84" s="198">
        <f t="shared" si="30"/>
        <v>0</v>
      </c>
      <c r="T84" s="198">
        <f t="shared" si="30"/>
        <v>0</v>
      </c>
      <c r="U84" s="198">
        <f t="shared" si="30"/>
        <v>0</v>
      </c>
      <c r="V84" s="198">
        <f t="shared" si="30"/>
        <v>0</v>
      </c>
      <c r="W84" s="198">
        <f t="shared" si="30"/>
        <v>0</v>
      </c>
      <c r="X84" s="198">
        <f t="shared" si="30"/>
        <v>0</v>
      </c>
      <c r="Y84" s="198">
        <f t="shared" si="30"/>
        <v>0</v>
      </c>
      <c r="Z84" s="198">
        <f t="shared" si="30"/>
        <v>0</v>
      </c>
      <c r="AA84" s="198">
        <f t="shared" si="30"/>
        <v>0</v>
      </c>
      <c r="AB84" s="198">
        <f t="shared" si="30"/>
        <v>0</v>
      </c>
      <c r="AC84" s="198">
        <f t="shared" si="30"/>
        <v>0</v>
      </c>
      <c r="AD84" s="198">
        <f t="shared" si="30"/>
        <v>0</v>
      </c>
      <c r="AE84" s="198">
        <f t="shared" si="30"/>
        <v>0</v>
      </c>
      <c r="AF84" s="198">
        <f t="shared" si="30"/>
        <v>0</v>
      </c>
      <c r="AG84" s="198">
        <f t="shared" si="30"/>
        <v>0</v>
      </c>
      <c r="AH84" s="119"/>
      <c r="AI84" s="119"/>
      <c r="AJ84" s="119"/>
      <c r="AK84" s="119"/>
    </row>
    <row r="85" spans="1:37" ht="18.75" customHeight="1" outlineLevel="1">
      <c r="A85" s="73"/>
      <c r="B85" s="119"/>
      <c r="C85" s="119"/>
      <c r="D85" s="119"/>
      <c r="E85" s="119"/>
      <c r="F85" s="119"/>
      <c r="G85" s="119"/>
      <c r="H85" s="119"/>
      <c r="I85" s="119"/>
      <c r="J85" s="119"/>
      <c r="K85" s="119"/>
      <c r="L85" s="143"/>
      <c r="M85" s="141"/>
      <c r="N85" s="141"/>
      <c r="O85" s="141"/>
      <c r="P85" s="141"/>
      <c r="Q85" s="141"/>
      <c r="R85" s="141"/>
      <c r="S85" s="141"/>
      <c r="T85" s="141"/>
      <c r="U85" s="141"/>
      <c r="V85" s="141"/>
      <c r="W85" s="141"/>
      <c r="X85" s="141"/>
      <c r="Y85" s="141"/>
      <c r="Z85" s="141"/>
      <c r="AA85" s="141"/>
      <c r="AB85" s="141"/>
      <c r="AC85" s="141"/>
      <c r="AD85" s="141"/>
      <c r="AE85" s="141"/>
      <c r="AF85" s="141"/>
      <c r="AG85" s="141"/>
      <c r="AH85" s="119"/>
      <c r="AI85" s="119"/>
      <c r="AJ85" s="119"/>
      <c r="AK85" s="119"/>
    </row>
    <row r="86" spans="1:37" ht="18.75" customHeight="1" outlineLevel="1">
      <c r="A86" s="73"/>
      <c r="B86" s="166" t="s">
        <v>235</v>
      </c>
      <c r="C86" s="142" t="s">
        <v>224</v>
      </c>
      <c r="D86" s="119"/>
      <c r="E86" s="124"/>
      <c r="F86" s="124"/>
      <c r="G86" s="119"/>
      <c r="H86" s="119"/>
      <c r="I86" s="119"/>
      <c r="J86" s="119"/>
      <c r="K86" s="119"/>
      <c r="L86" s="143"/>
      <c r="M86" s="141"/>
      <c r="N86" s="141"/>
      <c r="O86" s="141"/>
      <c r="P86" s="141"/>
      <c r="Q86" s="141"/>
      <c r="R86" s="141"/>
      <c r="S86" s="141"/>
      <c r="T86" s="141"/>
      <c r="U86" s="141"/>
      <c r="V86" s="141"/>
      <c r="W86" s="141"/>
      <c r="X86" s="141"/>
      <c r="Y86" s="141"/>
      <c r="Z86" s="141"/>
      <c r="AA86" s="141"/>
      <c r="AB86" s="141"/>
      <c r="AC86" s="141"/>
      <c r="AD86" s="141"/>
      <c r="AE86" s="141"/>
      <c r="AF86" s="141"/>
      <c r="AG86" s="141"/>
      <c r="AH86" s="119"/>
      <c r="AI86" s="119"/>
      <c r="AJ86" s="119"/>
      <c r="AK86" s="119"/>
    </row>
    <row r="87" spans="1:37" ht="18.75" customHeight="1" outlineLevel="1">
      <c r="A87" s="73"/>
      <c r="B87" s="166" t="str">
        <f>B11</f>
        <v>1.</v>
      </c>
      <c r="C87" s="142" t="str">
        <f>C11</f>
        <v>Bereich: Produktion</v>
      </c>
      <c r="D87" s="124"/>
      <c r="E87" s="124"/>
      <c r="F87" s="147" t="s">
        <v>221</v>
      </c>
      <c r="G87" s="119"/>
      <c r="H87" s="124"/>
      <c r="I87" s="143"/>
      <c r="J87" s="143"/>
      <c r="K87" s="119"/>
      <c r="L87" s="143"/>
      <c r="M87" s="141"/>
      <c r="N87" s="141"/>
      <c r="O87" s="141"/>
      <c r="P87" s="141"/>
      <c r="Q87" s="141"/>
      <c r="R87" s="141"/>
      <c r="S87" s="141"/>
      <c r="T87" s="141"/>
      <c r="U87" s="141"/>
      <c r="V87" s="141"/>
      <c r="W87" s="141"/>
      <c r="X87" s="141"/>
      <c r="Y87" s="141"/>
      <c r="Z87" s="141"/>
      <c r="AA87" s="141"/>
      <c r="AB87" s="141"/>
      <c r="AC87" s="141"/>
      <c r="AD87" s="141"/>
      <c r="AE87" s="141"/>
      <c r="AF87" s="141"/>
      <c r="AG87" s="141"/>
      <c r="AH87" s="119"/>
      <c r="AI87" s="119"/>
      <c r="AJ87" s="119"/>
      <c r="AK87" s="119"/>
    </row>
    <row r="88" spans="1:37" ht="18.75" customHeight="1" outlineLevel="1">
      <c r="A88" s="73"/>
      <c r="B88" s="73"/>
      <c r="C88" s="38" t="str">
        <f>C12</f>
        <v>Max Mustermann</v>
      </c>
      <c r="D88" s="8" t="str">
        <f>Currency_Unit</f>
        <v>EUR</v>
      </c>
      <c r="E88" s="124"/>
      <c r="F88" s="189">
        <f>F37</f>
        <v>0.4</v>
      </c>
      <c r="G88" s="124"/>
      <c r="H88" s="124"/>
      <c r="I88" s="60">
        <f ca="1">SUM(J88:AG88)</f>
        <v>21070.798125000001</v>
      </c>
      <c r="J88" s="193">
        <f t="shared" ref="J88:AG88" ca="1" si="32">IF(OR(J$6=0,$F88=0),J62,J70+J79)</f>
        <v>795</v>
      </c>
      <c r="K88" s="193">
        <f t="shared" ca="1" si="32"/>
        <v>795</v>
      </c>
      <c r="L88" s="193">
        <f t="shared" ca="1" si="32"/>
        <v>795</v>
      </c>
      <c r="M88" s="193">
        <f t="shared" ca="1" si="32"/>
        <v>1035.1199999999999</v>
      </c>
      <c r="N88" s="193">
        <f t="shared" ca="1" si="32"/>
        <v>1035.1199999999999</v>
      </c>
      <c r="O88" s="193">
        <f t="shared" ca="1" si="32"/>
        <v>1216.2449999999999</v>
      </c>
      <c r="P88" s="193">
        <f t="shared" ca="1" si="32"/>
        <v>1035.1199999999999</v>
      </c>
      <c r="Q88" s="193">
        <f t="shared" ca="1" si="32"/>
        <v>1035.1199999999999</v>
      </c>
      <c r="R88" s="193">
        <f t="shared" ca="1" si="32"/>
        <v>1035.1199999999999</v>
      </c>
      <c r="S88" s="193">
        <f t="shared" ca="1" si="32"/>
        <v>795</v>
      </c>
      <c r="T88" s="193">
        <f t="shared" ca="1" si="32"/>
        <v>795</v>
      </c>
      <c r="U88" s="193">
        <f t="shared" ca="1" si="32"/>
        <v>795</v>
      </c>
      <c r="V88" s="193">
        <f t="shared" ca="1" si="32"/>
        <v>795</v>
      </c>
      <c r="W88" s="193">
        <f t="shared" ca="1" si="32"/>
        <v>795</v>
      </c>
      <c r="X88" s="193">
        <f t="shared" ca="1" si="32"/>
        <v>795</v>
      </c>
      <c r="Y88" s="193">
        <f t="shared" ca="1" si="32"/>
        <v>795</v>
      </c>
      <c r="Z88" s="193">
        <f t="shared" ca="1" si="32"/>
        <v>795</v>
      </c>
      <c r="AA88" s="193">
        <f t="shared" ca="1" si="32"/>
        <v>1163.953125</v>
      </c>
      <c r="AB88" s="193">
        <f t="shared" ca="1" si="32"/>
        <v>795</v>
      </c>
      <c r="AC88" s="193">
        <f t="shared" ca="1" si="32"/>
        <v>795</v>
      </c>
      <c r="AD88" s="193">
        <f t="shared" ca="1" si="32"/>
        <v>795</v>
      </c>
      <c r="AE88" s="193">
        <f t="shared" ca="1" si="32"/>
        <v>795</v>
      </c>
      <c r="AF88" s="193">
        <f t="shared" ca="1" si="32"/>
        <v>795</v>
      </c>
      <c r="AG88" s="193">
        <f t="shared" ca="1" si="32"/>
        <v>795</v>
      </c>
      <c r="AH88" s="119"/>
      <c r="AI88" s="119"/>
      <c r="AJ88" s="119"/>
      <c r="AK88" s="119"/>
    </row>
    <row r="89" spans="1:37" ht="18.75" customHeight="1" outlineLevel="1">
      <c r="A89" s="73"/>
      <c r="B89" s="73"/>
      <c r="C89" s="38" t="str">
        <f>C13</f>
        <v>Erna Packmeister</v>
      </c>
      <c r="D89" s="8" t="str">
        <f>Currency_Unit</f>
        <v>EUR</v>
      </c>
      <c r="E89" s="124"/>
      <c r="F89" s="189">
        <f>F38</f>
        <v>0.7</v>
      </c>
      <c r="G89" s="124"/>
      <c r="H89" s="124"/>
      <c r="I89" s="60">
        <f ca="1">SUM(J89:AG89)</f>
        <v>15678.973125</v>
      </c>
      <c r="J89" s="193">
        <f t="shared" ref="J89:AG89" ca="1" si="33">IF(OR(J$6=0,$F89=0),J63,J71+J80)</f>
        <v>596.25</v>
      </c>
      <c r="K89" s="193">
        <f t="shared" ca="1" si="33"/>
        <v>596.25</v>
      </c>
      <c r="L89" s="193">
        <f t="shared" ca="1" si="33"/>
        <v>596.25</v>
      </c>
      <c r="M89" s="193">
        <f t="shared" ca="1" si="33"/>
        <v>686.29500000000007</v>
      </c>
      <c r="N89" s="193">
        <f t="shared" ca="1" si="33"/>
        <v>686.29500000000007</v>
      </c>
      <c r="O89" s="193">
        <f t="shared" ca="1" si="33"/>
        <v>1041.7949999999998</v>
      </c>
      <c r="P89" s="193">
        <f t="shared" ca="1" si="33"/>
        <v>686.29500000000007</v>
      </c>
      <c r="Q89" s="193">
        <f t="shared" ca="1" si="33"/>
        <v>686.29500000000007</v>
      </c>
      <c r="R89" s="193">
        <f t="shared" ca="1" si="33"/>
        <v>686.29500000000007</v>
      </c>
      <c r="S89" s="193">
        <f t="shared" ca="1" si="33"/>
        <v>596.25</v>
      </c>
      <c r="T89" s="193">
        <f t="shared" ca="1" si="33"/>
        <v>596.25</v>
      </c>
      <c r="U89" s="193">
        <f t="shared" ca="1" si="33"/>
        <v>596.25</v>
      </c>
      <c r="V89" s="193">
        <f t="shared" ca="1" si="33"/>
        <v>596.25</v>
      </c>
      <c r="W89" s="193">
        <f t="shared" ca="1" si="33"/>
        <v>596.25</v>
      </c>
      <c r="X89" s="193">
        <f t="shared" ca="1" si="33"/>
        <v>596.25</v>
      </c>
      <c r="Y89" s="193">
        <f t="shared" ca="1" si="33"/>
        <v>596.25</v>
      </c>
      <c r="Z89" s="193">
        <f t="shared" ca="1" si="33"/>
        <v>596.25</v>
      </c>
      <c r="AA89" s="193">
        <f t="shared" ca="1" si="33"/>
        <v>1069.453125</v>
      </c>
      <c r="AB89" s="193">
        <f t="shared" ca="1" si="33"/>
        <v>596.25</v>
      </c>
      <c r="AC89" s="193">
        <f t="shared" ca="1" si="33"/>
        <v>596.25</v>
      </c>
      <c r="AD89" s="193">
        <f t="shared" ca="1" si="33"/>
        <v>596.25</v>
      </c>
      <c r="AE89" s="193">
        <f t="shared" ca="1" si="33"/>
        <v>596.25</v>
      </c>
      <c r="AF89" s="193">
        <f t="shared" ca="1" si="33"/>
        <v>596.25</v>
      </c>
      <c r="AG89" s="193">
        <f t="shared" ca="1" si="33"/>
        <v>596.25</v>
      </c>
      <c r="AH89" s="119"/>
      <c r="AI89" s="119"/>
      <c r="AJ89" s="119"/>
      <c r="AK89" s="119"/>
    </row>
    <row r="90" spans="1:37" ht="18.75" customHeight="1" outlineLevel="1">
      <c r="A90" s="73"/>
      <c r="B90" s="73"/>
      <c r="C90" s="38" t="str">
        <f>C14</f>
        <v>Freddy Fuhrmann</v>
      </c>
      <c r="D90" s="8" t="str">
        <f>Currency_Unit</f>
        <v>EUR</v>
      </c>
      <c r="E90" s="124"/>
      <c r="F90" s="189">
        <f>F39</f>
        <v>0</v>
      </c>
      <c r="G90" s="124"/>
      <c r="H90" s="124"/>
      <c r="I90" s="60">
        <f ca="1">SUM(J90:AG90)</f>
        <v>27934.875</v>
      </c>
      <c r="J90" s="193">
        <f t="shared" ref="J90:AG90" ca="1" si="34">IF(OR(J$6=0,$F90=0),J64,J72+J81)</f>
        <v>1163.953125</v>
      </c>
      <c r="K90" s="193">
        <f t="shared" ca="1" si="34"/>
        <v>1163.953125</v>
      </c>
      <c r="L90" s="193">
        <f t="shared" ca="1" si="34"/>
        <v>1163.953125</v>
      </c>
      <c r="M90" s="193">
        <f t="shared" ca="1" si="34"/>
        <v>1163.953125</v>
      </c>
      <c r="N90" s="193">
        <f t="shared" ca="1" si="34"/>
        <v>1163.953125</v>
      </c>
      <c r="O90" s="193">
        <f t="shared" ca="1" si="34"/>
        <v>1163.953125</v>
      </c>
      <c r="P90" s="193">
        <f t="shared" ca="1" si="34"/>
        <v>1163.953125</v>
      </c>
      <c r="Q90" s="193">
        <f t="shared" ca="1" si="34"/>
        <v>1163.953125</v>
      </c>
      <c r="R90" s="193">
        <f t="shared" ca="1" si="34"/>
        <v>1163.953125</v>
      </c>
      <c r="S90" s="193">
        <f t="shared" ca="1" si="34"/>
        <v>1163.953125</v>
      </c>
      <c r="T90" s="193">
        <f t="shared" ca="1" si="34"/>
        <v>1163.953125</v>
      </c>
      <c r="U90" s="193">
        <f t="shared" ca="1" si="34"/>
        <v>1163.953125</v>
      </c>
      <c r="V90" s="193">
        <f t="shared" ca="1" si="34"/>
        <v>1163.953125</v>
      </c>
      <c r="W90" s="193">
        <f t="shared" ca="1" si="34"/>
        <v>1163.953125</v>
      </c>
      <c r="X90" s="193">
        <f t="shared" ca="1" si="34"/>
        <v>1163.953125</v>
      </c>
      <c r="Y90" s="193">
        <f t="shared" ca="1" si="34"/>
        <v>1163.953125</v>
      </c>
      <c r="Z90" s="193">
        <f t="shared" ca="1" si="34"/>
        <v>1163.953125</v>
      </c>
      <c r="AA90" s="193">
        <f t="shared" ca="1" si="34"/>
        <v>1163.953125</v>
      </c>
      <c r="AB90" s="193">
        <f t="shared" ca="1" si="34"/>
        <v>1163.953125</v>
      </c>
      <c r="AC90" s="193">
        <f t="shared" ca="1" si="34"/>
        <v>1163.953125</v>
      </c>
      <c r="AD90" s="193">
        <f t="shared" ca="1" si="34"/>
        <v>1163.953125</v>
      </c>
      <c r="AE90" s="193">
        <f t="shared" ca="1" si="34"/>
        <v>1163.953125</v>
      </c>
      <c r="AF90" s="193">
        <f t="shared" ca="1" si="34"/>
        <v>1163.953125</v>
      </c>
      <c r="AG90" s="193">
        <f t="shared" ca="1" si="34"/>
        <v>1163.953125</v>
      </c>
      <c r="AH90" s="119"/>
      <c r="AI90" s="119"/>
      <c r="AJ90" s="119"/>
      <c r="AK90" s="119"/>
    </row>
    <row r="91" spans="1:37" ht="18.75" customHeight="1" outlineLevel="1">
      <c r="A91" s="73"/>
      <c r="B91" s="73"/>
      <c r="C91" s="38" t="str">
        <f>C15</f>
        <v>Stelle / Lackierer</v>
      </c>
      <c r="D91" s="8" t="str">
        <f>Currency_Unit</f>
        <v>EUR</v>
      </c>
      <c r="E91" s="124"/>
      <c r="F91" s="189">
        <f>F40</f>
        <v>0.6</v>
      </c>
      <c r="G91" s="124"/>
      <c r="H91" s="124"/>
      <c r="I91" s="60">
        <f ca="1">SUM(J91:AG91)</f>
        <v>39988.209374999999</v>
      </c>
      <c r="J91" s="193">
        <f t="shared" ref="J91:AG91" ca="1" si="35">IF(OR(J$6=0,$F91=0),J65,J73+J82)</f>
        <v>1490.625</v>
      </c>
      <c r="K91" s="193">
        <f t="shared" ca="1" si="35"/>
        <v>1490.625</v>
      </c>
      <c r="L91" s="193">
        <f t="shared" ca="1" si="35"/>
        <v>1490.625</v>
      </c>
      <c r="M91" s="193">
        <f t="shared" ca="1" si="35"/>
        <v>1802.2950000000001</v>
      </c>
      <c r="N91" s="193">
        <f t="shared" ca="1" si="35"/>
        <v>1802.2950000000001</v>
      </c>
      <c r="O91" s="193">
        <f t="shared" ca="1" si="35"/>
        <v>2742.7499999999995</v>
      </c>
      <c r="P91" s="193">
        <f t="shared" ca="1" si="35"/>
        <v>1802.2950000000001</v>
      </c>
      <c r="Q91" s="193">
        <f t="shared" ca="1" si="35"/>
        <v>1802.2950000000001</v>
      </c>
      <c r="R91" s="193">
        <f t="shared" ca="1" si="35"/>
        <v>1802.2950000000001</v>
      </c>
      <c r="S91" s="193">
        <f t="shared" ca="1" si="35"/>
        <v>1490.625</v>
      </c>
      <c r="T91" s="193">
        <f t="shared" ca="1" si="35"/>
        <v>1490.625</v>
      </c>
      <c r="U91" s="193">
        <f t="shared" ca="1" si="35"/>
        <v>1490.625</v>
      </c>
      <c r="V91" s="193">
        <f t="shared" ca="1" si="35"/>
        <v>1490.625</v>
      </c>
      <c r="W91" s="193">
        <f t="shared" ca="1" si="35"/>
        <v>1490.625</v>
      </c>
      <c r="X91" s="193">
        <f t="shared" ca="1" si="35"/>
        <v>1490.625</v>
      </c>
      <c r="Y91" s="193">
        <f t="shared" ca="1" si="35"/>
        <v>1490.625</v>
      </c>
      <c r="Z91" s="193">
        <f t="shared" ca="1" si="35"/>
        <v>1490.625</v>
      </c>
      <c r="AA91" s="193">
        <f t="shared" ca="1" si="35"/>
        <v>2893.359375</v>
      </c>
      <c r="AB91" s="193">
        <f t="shared" ca="1" si="35"/>
        <v>1490.625</v>
      </c>
      <c r="AC91" s="193">
        <f t="shared" ca="1" si="35"/>
        <v>1490.625</v>
      </c>
      <c r="AD91" s="193">
        <f t="shared" ca="1" si="35"/>
        <v>1490.625</v>
      </c>
      <c r="AE91" s="193">
        <f t="shared" ca="1" si="35"/>
        <v>1490.625</v>
      </c>
      <c r="AF91" s="193">
        <f t="shared" ca="1" si="35"/>
        <v>1490.625</v>
      </c>
      <c r="AG91" s="193">
        <f t="shared" ca="1" si="35"/>
        <v>1490.625</v>
      </c>
      <c r="AH91" s="119"/>
      <c r="AI91" s="119"/>
      <c r="AJ91" s="119"/>
      <c r="AK91" s="119"/>
    </row>
    <row r="92" spans="1:37" ht="18" customHeight="1" outlineLevel="1" thickBot="1">
      <c r="A92" s="73"/>
      <c r="B92" s="73"/>
      <c r="C92" s="63" t="s">
        <v>210</v>
      </c>
      <c r="D92" s="8" t="str">
        <f>Currency_Unit</f>
        <v>EUR</v>
      </c>
      <c r="I92" s="191">
        <f ca="1">SUM(J92:AG92)</f>
        <v>104672.855625</v>
      </c>
      <c r="J92" s="192">
        <f t="shared" ref="J92:AG92" ca="1" si="36">SUM(J88:J91)</f>
        <v>4045.828125</v>
      </c>
      <c r="K92" s="192">
        <f t="shared" ca="1" si="36"/>
        <v>4045.828125</v>
      </c>
      <c r="L92" s="192">
        <f t="shared" ca="1" si="36"/>
        <v>4045.828125</v>
      </c>
      <c r="M92" s="192">
        <f t="shared" ca="1" si="36"/>
        <v>4687.663125</v>
      </c>
      <c r="N92" s="192">
        <f t="shared" ca="1" si="36"/>
        <v>4687.663125</v>
      </c>
      <c r="O92" s="192">
        <f t="shared" ca="1" si="36"/>
        <v>6164.7431249999991</v>
      </c>
      <c r="P92" s="192">
        <f t="shared" ca="1" si="36"/>
        <v>4687.663125</v>
      </c>
      <c r="Q92" s="192">
        <f t="shared" ca="1" si="36"/>
        <v>4687.663125</v>
      </c>
      <c r="R92" s="192">
        <f t="shared" ca="1" si="36"/>
        <v>4687.663125</v>
      </c>
      <c r="S92" s="192">
        <f t="shared" ca="1" si="36"/>
        <v>4045.828125</v>
      </c>
      <c r="T92" s="192">
        <f t="shared" ca="1" si="36"/>
        <v>4045.828125</v>
      </c>
      <c r="U92" s="192">
        <f t="shared" ca="1" si="36"/>
        <v>4045.828125</v>
      </c>
      <c r="V92" s="192">
        <f t="shared" ca="1" si="36"/>
        <v>4045.828125</v>
      </c>
      <c r="W92" s="192">
        <f t="shared" ca="1" si="36"/>
        <v>4045.828125</v>
      </c>
      <c r="X92" s="192">
        <f t="shared" ca="1" si="36"/>
        <v>4045.828125</v>
      </c>
      <c r="Y92" s="192">
        <f t="shared" ca="1" si="36"/>
        <v>4045.828125</v>
      </c>
      <c r="Z92" s="192">
        <f t="shared" ca="1" si="36"/>
        <v>4045.828125</v>
      </c>
      <c r="AA92" s="192">
        <f t="shared" ca="1" si="36"/>
        <v>6290.71875</v>
      </c>
      <c r="AB92" s="192">
        <f t="shared" ca="1" si="36"/>
        <v>4045.828125</v>
      </c>
      <c r="AC92" s="192">
        <f t="shared" ca="1" si="36"/>
        <v>4045.828125</v>
      </c>
      <c r="AD92" s="192">
        <f t="shared" ca="1" si="36"/>
        <v>4045.828125</v>
      </c>
      <c r="AE92" s="192">
        <f t="shared" ca="1" si="36"/>
        <v>4045.828125</v>
      </c>
      <c r="AF92" s="192">
        <f t="shared" ca="1" si="36"/>
        <v>4045.828125</v>
      </c>
      <c r="AG92" s="192">
        <f t="shared" ca="1" si="36"/>
        <v>4045.828125</v>
      </c>
      <c r="AH92" s="119"/>
      <c r="AI92" s="119"/>
      <c r="AJ92" s="119"/>
      <c r="AK92" s="119"/>
    </row>
    <row r="93" spans="1:37" ht="18" customHeight="1" thickTop="1">
      <c r="A93" s="73"/>
      <c r="B93" s="73"/>
      <c r="C93" s="119"/>
      <c r="D93" s="119"/>
      <c r="E93" s="119"/>
      <c r="F93" s="119"/>
      <c r="G93" s="119"/>
      <c r="H93" s="119"/>
      <c r="I93" s="141"/>
      <c r="J93" s="119"/>
      <c r="K93" s="119"/>
      <c r="L93" s="143"/>
      <c r="M93" s="141"/>
      <c r="N93" s="141"/>
      <c r="O93" s="141"/>
      <c r="P93" s="141"/>
      <c r="Q93" s="141"/>
      <c r="R93" s="141"/>
      <c r="S93" s="141"/>
      <c r="T93" s="141"/>
      <c r="U93" s="141"/>
      <c r="V93" s="141"/>
      <c r="W93" s="141"/>
      <c r="X93" s="141"/>
      <c r="Y93" s="141"/>
      <c r="Z93" s="141"/>
      <c r="AA93" s="141"/>
      <c r="AB93" s="141"/>
      <c r="AC93" s="141"/>
      <c r="AD93" s="141"/>
      <c r="AE93" s="141"/>
      <c r="AF93" s="141"/>
      <c r="AG93" s="141"/>
      <c r="AH93" s="119"/>
      <c r="AI93" s="119"/>
      <c r="AJ93" s="119"/>
      <c r="AK93" s="119"/>
    </row>
    <row r="94" spans="1:37" ht="27" customHeight="1" thickBot="1">
      <c r="A94" s="139"/>
      <c r="B94" s="149"/>
      <c r="C94" s="139" t="s">
        <v>240</v>
      </c>
      <c r="D94" s="200" t="s">
        <v>247</v>
      </c>
      <c r="E94" s="139"/>
      <c r="F94" s="139"/>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c r="AF94" s="139"/>
      <c r="AG94" s="139"/>
      <c r="AH94" s="139"/>
      <c r="AI94" s="139"/>
      <c r="AJ94" s="139"/>
      <c r="AK94" s="119"/>
    </row>
    <row r="95" spans="1:37" ht="21.75" customHeight="1" outlineLevel="1">
      <c r="A95" s="73"/>
      <c r="B95" s="166"/>
      <c r="C95" s="142" t="s">
        <v>256</v>
      </c>
      <c r="D95" s="124"/>
      <c r="E95" s="203" t="s">
        <v>243</v>
      </c>
      <c r="F95" s="73"/>
      <c r="G95" s="73"/>
      <c r="H95" s="150"/>
      <c r="I95" s="150"/>
      <c r="J95" s="73"/>
      <c r="K95" s="73"/>
      <c r="L95" s="73"/>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73"/>
      <c r="AJ95" s="73"/>
      <c r="AK95" s="119"/>
    </row>
    <row r="96" spans="1:37" ht="18.75" customHeight="1" outlineLevel="1">
      <c r="A96" s="73"/>
      <c r="B96" s="73"/>
      <c r="C96" s="197" t="s">
        <v>255</v>
      </c>
      <c r="D96" s="8" t="str">
        <f t="shared" ref="D96:D101" si="37">Currency_Unit</f>
        <v>EUR</v>
      </c>
      <c r="E96" s="73" t="s">
        <v>244</v>
      </c>
      <c r="F96" s="73"/>
      <c r="G96" s="73"/>
      <c r="H96" s="73"/>
      <c r="I96" s="60">
        <f t="shared" ref="I96:I101" si="38">SUM(J96:AJ96)</f>
        <v>-479460</v>
      </c>
      <c r="J96" s="193">
        <f t="shared" ref="J96:AJ96" si="39">-J49</f>
        <v>-21500</v>
      </c>
      <c r="K96" s="193">
        <f t="shared" si="39"/>
        <v>-21500</v>
      </c>
      <c r="L96" s="193">
        <f t="shared" si="39"/>
        <v>-21500</v>
      </c>
      <c r="M96" s="193">
        <f t="shared" si="39"/>
        <v>-15200</v>
      </c>
      <c r="N96" s="193">
        <f t="shared" si="39"/>
        <v>-15200</v>
      </c>
      <c r="O96" s="193">
        <f t="shared" si="39"/>
        <v>-15200</v>
      </c>
      <c r="P96" s="193">
        <f t="shared" si="39"/>
        <v>-15200</v>
      </c>
      <c r="Q96" s="193">
        <f t="shared" si="39"/>
        <v>-15200</v>
      </c>
      <c r="R96" s="193">
        <f t="shared" si="39"/>
        <v>-15200</v>
      </c>
      <c r="S96" s="193">
        <f t="shared" si="39"/>
        <v>-21500</v>
      </c>
      <c r="T96" s="193">
        <f t="shared" si="39"/>
        <v>-21500</v>
      </c>
      <c r="U96" s="193">
        <f t="shared" si="39"/>
        <v>-21500</v>
      </c>
      <c r="V96" s="193">
        <f t="shared" si="39"/>
        <v>-21605</v>
      </c>
      <c r="W96" s="193">
        <f t="shared" si="39"/>
        <v>-21605</v>
      </c>
      <c r="X96" s="193">
        <f t="shared" si="39"/>
        <v>-21605</v>
      </c>
      <c r="Y96" s="193">
        <f t="shared" si="39"/>
        <v>-21605</v>
      </c>
      <c r="Z96" s="193">
        <f t="shared" si="39"/>
        <v>-21605</v>
      </c>
      <c r="AA96" s="193">
        <f t="shared" si="39"/>
        <v>-21605</v>
      </c>
      <c r="AB96" s="193">
        <f t="shared" si="39"/>
        <v>-21605</v>
      </c>
      <c r="AC96" s="193">
        <f t="shared" si="39"/>
        <v>-21605</v>
      </c>
      <c r="AD96" s="193">
        <f t="shared" si="39"/>
        <v>-21605</v>
      </c>
      <c r="AE96" s="193">
        <f t="shared" si="39"/>
        <v>-21605</v>
      </c>
      <c r="AF96" s="193">
        <f t="shared" si="39"/>
        <v>-21605</v>
      </c>
      <c r="AG96" s="193">
        <f t="shared" si="39"/>
        <v>-21605</v>
      </c>
      <c r="AH96" s="193">
        <f t="shared" si="39"/>
        <v>0</v>
      </c>
      <c r="AI96" s="193">
        <f t="shared" si="39"/>
        <v>0</v>
      </c>
      <c r="AJ96" s="193">
        <f t="shared" si="39"/>
        <v>0</v>
      </c>
      <c r="AK96" s="119"/>
    </row>
    <row r="97" spans="1:37" ht="18.75" customHeight="1" outlineLevel="1">
      <c r="A97" s="73"/>
      <c r="B97" s="73"/>
      <c r="C97" s="197" t="s">
        <v>241</v>
      </c>
      <c r="D97" s="8" t="str">
        <f t="shared" si="37"/>
        <v>EUR</v>
      </c>
      <c r="E97" s="73" t="s">
        <v>244</v>
      </c>
      <c r="F97" s="73"/>
      <c r="G97" s="73"/>
      <c r="H97" s="73"/>
      <c r="I97" s="60">
        <f t="shared" ca="1" si="38"/>
        <v>-36805</v>
      </c>
      <c r="J97" s="193">
        <f t="shared" ref="J97:AG97" ca="1" si="40">-J57</f>
        <v>0</v>
      </c>
      <c r="K97" s="193">
        <f t="shared" ca="1" si="40"/>
        <v>0</v>
      </c>
      <c r="L97" s="193">
        <f t="shared" ca="1" si="40"/>
        <v>0</v>
      </c>
      <c r="M97" s="193">
        <f t="shared" ca="1" si="40"/>
        <v>0</v>
      </c>
      <c r="N97" s="193">
        <f t="shared" ca="1" si="40"/>
        <v>0</v>
      </c>
      <c r="O97" s="193">
        <f t="shared" ca="1" si="40"/>
        <v>-15200</v>
      </c>
      <c r="P97" s="193">
        <f t="shared" ca="1" si="40"/>
        <v>0</v>
      </c>
      <c r="Q97" s="193">
        <f t="shared" ca="1" si="40"/>
        <v>0</v>
      </c>
      <c r="R97" s="193">
        <f t="shared" ca="1" si="40"/>
        <v>0</v>
      </c>
      <c r="S97" s="193">
        <f t="shared" ca="1" si="40"/>
        <v>0</v>
      </c>
      <c r="T97" s="193">
        <f t="shared" ca="1" si="40"/>
        <v>0</v>
      </c>
      <c r="U97" s="193">
        <f t="shared" ca="1" si="40"/>
        <v>0</v>
      </c>
      <c r="V97" s="193">
        <f t="shared" ca="1" si="40"/>
        <v>0</v>
      </c>
      <c r="W97" s="193">
        <f t="shared" ca="1" si="40"/>
        <v>0</v>
      </c>
      <c r="X97" s="193">
        <f t="shared" ca="1" si="40"/>
        <v>0</v>
      </c>
      <c r="Y97" s="193">
        <f t="shared" ca="1" si="40"/>
        <v>0</v>
      </c>
      <c r="Z97" s="193">
        <f t="shared" ca="1" si="40"/>
        <v>0</v>
      </c>
      <c r="AA97" s="193">
        <f t="shared" ca="1" si="40"/>
        <v>-21605</v>
      </c>
      <c r="AB97" s="193">
        <f t="shared" ca="1" si="40"/>
        <v>0</v>
      </c>
      <c r="AC97" s="193">
        <f t="shared" ca="1" si="40"/>
        <v>0</v>
      </c>
      <c r="AD97" s="193">
        <f t="shared" ca="1" si="40"/>
        <v>0</v>
      </c>
      <c r="AE97" s="193">
        <f t="shared" ca="1" si="40"/>
        <v>0</v>
      </c>
      <c r="AF97" s="193">
        <f t="shared" ca="1" si="40"/>
        <v>0</v>
      </c>
      <c r="AG97" s="193">
        <f t="shared" ca="1" si="40"/>
        <v>0</v>
      </c>
      <c r="AH97" s="193">
        <f t="shared" ref="AH97:AJ97" si="41">-AH57</f>
        <v>0</v>
      </c>
      <c r="AI97" s="193">
        <f t="shared" si="41"/>
        <v>0</v>
      </c>
      <c r="AJ97" s="193">
        <f t="shared" si="41"/>
        <v>0</v>
      </c>
      <c r="AK97" s="119"/>
    </row>
    <row r="98" spans="1:37" ht="18.75" customHeight="1" outlineLevel="1">
      <c r="A98" s="73"/>
      <c r="B98" s="73"/>
      <c r="C98" s="197" t="s">
        <v>242</v>
      </c>
      <c r="D98" s="8" t="str">
        <f t="shared" si="37"/>
        <v>EUR</v>
      </c>
      <c r="E98" s="73" t="s">
        <v>244</v>
      </c>
      <c r="F98" s="73"/>
      <c r="G98" s="73"/>
      <c r="H98" s="73"/>
      <c r="I98" s="60">
        <f t="shared" ca="1" si="38"/>
        <v>-93461.765625</v>
      </c>
      <c r="J98" s="193">
        <f t="shared" ref="J98:AG98" ca="1" si="42">-(J92-J83)</f>
        <v>-4045.828125</v>
      </c>
      <c r="K98" s="193">
        <f t="shared" ca="1" si="42"/>
        <v>-4045.828125</v>
      </c>
      <c r="L98" s="193">
        <f t="shared" ca="1" si="42"/>
        <v>-4045.828125</v>
      </c>
      <c r="M98" s="193">
        <f t="shared" ca="1" si="42"/>
        <v>-2793.703125</v>
      </c>
      <c r="N98" s="193">
        <f t="shared" ca="1" si="42"/>
        <v>-2793.703125</v>
      </c>
      <c r="O98" s="193">
        <f t="shared" ca="1" si="42"/>
        <v>-4423.453125</v>
      </c>
      <c r="P98" s="193">
        <f t="shared" ca="1" si="42"/>
        <v>-2793.703125</v>
      </c>
      <c r="Q98" s="193">
        <f t="shared" ca="1" si="42"/>
        <v>-2793.703125</v>
      </c>
      <c r="R98" s="193">
        <f t="shared" ca="1" si="42"/>
        <v>-2793.703125</v>
      </c>
      <c r="S98" s="193">
        <f t="shared" ca="1" si="42"/>
        <v>-4045.828125</v>
      </c>
      <c r="T98" s="193">
        <f t="shared" ca="1" si="42"/>
        <v>-4045.828125</v>
      </c>
      <c r="U98" s="193">
        <f t="shared" ca="1" si="42"/>
        <v>-4045.828125</v>
      </c>
      <c r="V98" s="193">
        <f t="shared" ca="1" si="42"/>
        <v>-4045.828125</v>
      </c>
      <c r="W98" s="193">
        <f t="shared" ca="1" si="42"/>
        <v>-4045.828125</v>
      </c>
      <c r="X98" s="193">
        <f t="shared" ca="1" si="42"/>
        <v>-4045.828125</v>
      </c>
      <c r="Y98" s="193">
        <f t="shared" ca="1" si="42"/>
        <v>-4045.828125</v>
      </c>
      <c r="Z98" s="193">
        <f t="shared" ca="1" si="42"/>
        <v>-4045.828125</v>
      </c>
      <c r="AA98" s="193">
        <f t="shared" ca="1" si="42"/>
        <v>-6290.71875</v>
      </c>
      <c r="AB98" s="193">
        <f t="shared" ca="1" si="42"/>
        <v>-4045.828125</v>
      </c>
      <c r="AC98" s="193">
        <f t="shared" ca="1" si="42"/>
        <v>-4045.828125</v>
      </c>
      <c r="AD98" s="193">
        <f t="shared" ca="1" si="42"/>
        <v>-4045.828125</v>
      </c>
      <c r="AE98" s="193">
        <f t="shared" ca="1" si="42"/>
        <v>-4045.828125</v>
      </c>
      <c r="AF98" s="193">
        <f t="shared" ca="1" si="42"/>
        <v>-4045.828125</v>
      </c>
      <c r="AG98" s="193">
        <f t="shared" ca="1" si="42"/>
        <v>-4045.828125</v>
      </c>
      <c r="AH98" s="193">
        <f t="shared" ref="AH98:AJ98" si="43">-(AH92-AH83)</f>
        <v>0</v>
      </c>
      <c r="AI98" s="193">
        <f t="shared" si="43"/>
        <v>0</v>
      </c>
      <c r="AJ98" s="193">
        <f t="shared" si="43"/>
        <v>0</v>
      </c>
      <c r="AK98" s="119"/>
    </row>
    <row r="99" spans="1:37" ht="18.75" customHeight="1" outlineLevel="1">
      <c r="A99" s="73"/>
      <c r="B99" s="73"/>
      <c r="C99" s="197" t="s">
        <v>246</v>
      </c>
      <c r="D99" s="8" t="str">
        <f t="shared" si="37"/>
        <v>EUR</v>
      </c>
      <c r="E99" s="73" t="s">
        <v>244</v>
      </c>
      <c r="F99" s="73"/>
      <c r="G99" s="73"/>
      <c r="H99" s="73"/>
      <c r="I99" s="60">
        <f t="shared" ca="1" si="38"/>
        <v>-11211.09</v>
      </c>
      <c r="J99" s="193">
        <f>-J83</f>
        <v>0</v>
      </c>
      <c r="K99" s="193">
        <f>-K83</f>
        <v>0</v>
      </c>
      <c r="L99" s="193">
        <f t="shared" ref="L99:AJ99" si="44">-L83</f>
        <v>0</v>
      </c>
      <c r="M99" s="193">
        <f t="shared" ref="M99:R99" ca="1" si="45">-M83</f>
        <v>-1893.96</v>
      </c>
      <c r="N99" s="193">
        <f t="shared" ca="1" si="45"/>
        <v>-1893.96</v>
      </c>
      <c r="O99" s="193">
        <f t="shared" ca="1" si="45"/>
        <v>-1741.2899999999995</v>
      </c>
      <c r="P99" s="193">
        <f t="shared" ca="1" si="45"/>
        <v>-1893.96</v>
      </c>
      <c r="Q99" s="193">
        <f t="shared" ca="1" si="45"/>
        <v>-1893.96</v>
      </c>
      <c r="R99" s="193">
        <f t="shared" ca="1" si="45"/>
        <v>-1893.96</v>
      </c>
      <c r="S99" s="193">
        <f t="shared" si="44"/>
        <v>0</v>
      </c>
      <c r="T99" s="193">
        <f t="shared" si="44"/>
        <v>0</v>
      </c>
      <c r="U99" s="193">
        <f t="shared" si="44"/>
        <v>0</v>
      </c>
      <c r="V99" s="193">
        <f t="shared" si="44"/>
        <v>0</v>
      </c>
      <c r="W99" s="193">
        <f t="shared" si="44"/>
        <v>0</v>
      </c>
      <c r="X99" s="193">
        <f t="shared" si="44"/>
        <v>0</v>
      </c>
      <c r="Y99" s="193">
        <f t="shared" si="44"/>
        <v>0</v>
      </c>
      <c r="Z99" s="193">
        <f t="shared" si="44"/>
        <v>0</v>
      </c>
      <c r="AA99" s="193">
        <f t="shared" si="44"/>
        <v>0</v>
      </c>
      <c r="AB99" s="193">
        <f t="shared" si="44"/>
        <v>0</v>
      </c>
      <c r="AC99" s="193">
        <f t="shared" si="44"/>
        <v>0</v>
      </c>
      <c r="AD99" s="193">
        <f t="shared" si="44"/>
        <v>0</v>
      </c>
      <c r="AE99" s="193">
        <f t="shared" si="44"/>
        <v>0</v>
      </c>
      <c r="AF99" s="193">
        <f t="shared" si="44"/>
        <v>0</v>
      </c>
      <c r="AG99" s="193">
        <f t="shared" si="44"/>
        <v>0</v>
      </c>
      <c r="AH99" s="193">
        <f t="shared" si="44"/>
        <v>0</v>
      </c>
      <c r="AI99" s="193">
        <f t="shared" si="44"/>
        <v>0</v>
      </c>
      <c r="AJ99" s="193">
        <f t="shared" si="44"/>
        <v>0</v>
      </c>
      <c r="AK99" s="119"/>
    </row>
    <row r="100" spans="1:37" ht="18.75" customHeight="1" outlineLevel="1">
      <c r="A100" s="73"/>
      <c r="B100" s="73"/>
      <c r="C100" s="197" t="s">
        <v>245</v>
      </c>
      <c r="D100" s="8" t="str">
        <f t="shared" si="37"/>
        <v>EUR</v>
      </c>
      <c r="E100" s="189">
        <f>Annahmen!F37</f>
        <v>0.5</v>
      </c>
      <c r="F100" s="195">
        <v>2</v>
      </c>
      <c r="G100" s="73" t="s">
        <v>248</v>
      </c>
      <c r="H100" s="73"/>
      <c r="I100" s="60">
        <f t="shared" ca="1" si="38"/>
        <v>5605.5450000000001</v>
      </c>
      <c r="J100" s="193">
        <f t="shared" ref="J100:AJ100" ca="1" si="46">IF(J$8&lt;=$F100,0,-OFFSET(J99,0,-$F100))*$E100*J$5</f>
        <v>0</v>
      </c>
      <c r="K100" s="193">
        <f t="shared" ca="1" si="46"/>
        <v>0</v>
      </c>
      <c r="L100" s="193">
        <f t="shared" ca="1" si="46"/>
        <v>0</v>
      </c>
      <c r="M100" s="193">
        <f t="shared" ca="1" si="46"/>
        <v>0</v>
      </c>
      <c r="N100" s="193">
        <f t="shared" ca="1" si="46"/>
        <v>0</v>
      </c>
      <c r="O100" s="193">
        <f t="shared" ca="1" si="46"/>
        <v>946.98</v>
      </c>
      <c r="P100" s="193">
        <f t="shared" ca="1" si="46"/>
        <v>946.98</v>
      </c>
      <c r="Q100" s="193">
        <f t="shared" ca="1" si="46"/>
        <v>870.64499999999975</v>
      </c>
      <c r="R100" s="193">
        <f t="shared" ca="1" si="46"/>
        <v>946.98</v>
      </c>
      <c r="S100" s="193">
        <f t="shared" ca="1" si="46"/>
        <v>946.98</v>
      </c>
      <c r="T100" s="193">
        <f t="shared" ca="1" si="46"/>
        <v>946.98</v>
      </c>
      <c r="U100" s="193">
        <f t="shared" ca="1" si="46"/>
        <v>0</v>
      </c>
      <c r="V100" s="193">
        <f t="shared" ca="1" si="46"/>
        <v>0</v>
      </c>
      <c r="W100" s="193">
        <f t="shared" ca="1" si="46"/>
        <v>0</v>
      </c>
      <c r="X100" s="193">
        <f t="shared" ca="1" si="46"/>
        <v>0</v>
      </c>
      <c r="Y100" s="193">
        <f t="shared" ca="1" si="46"/>
        <v>0</v>
      </c>
      <c r="Z100" s="193">
        <f t="shared" ca="1" si="46"/>
        <v>0</v>
      </c>
      <c r="AA100" s="193">
        <f t="shared" ca="1" si="46"/>
        <v>0</v>
      </c>
      <c r="AB100" s="193">
        <f t="shared" ca="1" si="46"/>
        <v>0</v>
      </c>
      <c r="AC100" s="193">
        <f t="shared" ca="1" si="46"/>
        <v>0</v>
      </c>
      <c r="AD100" s="193">
        <f t="shared" ca="1" si="46"/>
        <v>0</v>
      </c>
      <c r="AE100" s="193">
        <f t="shared" ca="1" si="46"/>
        <v>0</v>
      </c>
      <c r="AF100" s="193">
        <f t="shared" ca="1" si="46"/>
        <v>0</v>
      </c>
      <c r="AG100" s="193">
        <f t="shared" ca="1" si="46"/>
        <v>0</v>
      </c>
      <c r="AH100" s="193">
        <f t="shared" ca="1" si="46"/>
        <v>0</v>
      </c>
      <c r="AI100" s="193">
        <f t="shared" ca="1" si="46"/>
        <v>0</v>
      </c>
      <c r="AJ100" s="193">
        <f t="shared" ca="1" si="46"/>
        <v>0</v>
      </c>
      <c r="AK100" s="119"/>
    </row>
    <row r="101" spans="1:37" ht="18.75" customHeight="1" outlineLevel="1" thickBot="1">
      <c r="A101" s="73"/>
      <c r="B101" s="73"/>
      <c r="C101" s="207" t="s">
        <v>259</v>
      </c>
      <c r="D101" s="205" t="str">
        <f t="shared" si="37"/>
        <v>EUR</v>
      </c>
      <c r="E101" s="206"/>
      <c r="F101" s="206"/>
      <c r="G101" s="206"/>
      <c r="H101" s="206"/>
      <c r="I101" s="191">
        <f t="shared" ca="1" si="38"/>
        <v>-615332.31062499993</v>
      </c>
      <c r="J101" s="192">
        <f t="shared" ref="J101:AJ101" ca="1" si="47">SUM(J96:J100)</f>
        <v>-25545.828125</v>
      </c>
      <c r="K101" s="192">
        <f t="shared" ca="1" si="47"/>
        <v>-25545.828125</v>
      </c>
      <c r="L101" s="192">
        <f t="shared" ca="1" si="47"/>
        <v>-25545.828125</v>
      </c>
      <c r="M101" s="192">
        <f t="shared" ca="1" si="47"/>
        <v>-19887.663124999999</v>
      </c>
      <c r="N101" s="192">
        <f t="shared" ca="1" si="47"/>
        <v>-19887.663124999999</v>
      </c>
      <c r="O101" s="192">
        <f t="shared" ca="1" si="47"/>
        <v>-35617.763124999998</v>
      </c>
      <c r="P101" s="192">
        <f t="shared" ca="1" si="47"/>
        <v>-18940.683125</v>
      </c>
      <c r="Q101" s="192">
        <f t="shared" ca="1" si="47"/>
        <v>-19017.018124999999</v>
      </c>
      <c r="R101" s="192">
        <f t="shared" ca="1" si="47"/>
        <v>-18940.683125</v>
      </c>
      <c r="S101" s="192">
        <f t="shared" ca="1" si="47"/>
        <v>-24598.848125</v>
      </c>
      <c r="T101" s="192">
        <f t="shared" ca="1" si="47"/>
        <v>-24598.848125</v>
      </c>
      <c r="U101" s="192">
        <f t="shared" ca="1" si="47"/>
        <v>-25545.828125</v>
      </c>
      <c r="V101" s="192">
        <f t="shared" ca="1" si="47"/>
        <v>-25650.828125</v>
      </c>
      <c r="W101" s="192">
        <f t="shared" ca="1" si="47"/>
        <v>-25650.828125</v>
      </c>
      <c r="X101" s="192">
        <f t="shared" ca="1" si="47"/>
        <v>-25650.828125</v>
      </c>
      <c r="Y101" s="192">
        <f t="shared" ca="1" si="47"/>
        <v>-25650.828125</v>
      </c>
      <c r="Z101" s="192">
        <f t="shared" ca="1" si="47"/>
        <v>-25650.828125</v>
      </c>
      <c r="AA101" s="192">
        <f t="shared" ca="1" si="47"/>
        <v>-49500.71875</v>
      </c>
      <c r="AB101" s="192">
        <f t="shared" ca="1" si="47"/>
        <v>-25650.828125</v>
      </c>
      <c r="AC101" s="192">
        <f t="shared" ca="1" si="47"/>
        <v>-25650.828125</v>
      </c>
      <c r="AD101" s="192">
        <f t="shared" ca="1" si="47"/>
        <v>-25650.828125</v>
      </c>
      <c r="AE101" s="192">
        <f t="shared" ca="1" si="47"/>
        <v>-25650.828125</v>
      </c>
      <c r="AF101" s="192">
        <f t="shared" ca="1" si="47"/>
        <v>-25650.828125</v>
      </c>
      <c r="AG101" s="192">
        <f t="shared" ca="1" si="47"/>
        <v>-25650.828125</v>
      </c>
      <c r="AH101" s="192">
        <f t="shared" ca="1" si="47"/>
        <v>0</v>
      </c>
      <c r="AI101" s="192">
        <f t="shared" ca="1" si="47"/>
        <v>0</v>
      </c>
      <c r="AJ101" s="192">
        <f t="shared" ca="1" si="47"/>
        <v>0</v>
      </c>
      <c r="AK101" s="119"/>
    </row>
    <row r="102" spans="1:37" ht="18.75" customHeight="1" outlineLevel="1" thickTop="1">
      <c r="A102" s="73"/>
      <c r="B102" s="73"/>
      <c r="C102" s="73"/>
      <c r="D102" s="124"/>
      <c r="E102" s="73"/>
      <c r="F102" s="73"/>
      <c r="G102" s="73"/>
      <c r="H102" s="150" t="s">
        <v>253</v>
      </c>
      <c r="I102" s="44">
        <f ca="1">I101+I92-I84+I57+I49</f>
        <v>0</v>
      </c>
      <c r="J102" s="73"/>
      <c r="K102" s="73"/>
      <c r="L102" s="73"/>
      <c r="M102" s="119"/>
      <c r="N102" s="119"/>
      <c r="O102" s="119"/>
      <c r="P102" s="119"/>
      <c r="Q102" s="119"/>
      <c r="R102" s="119"/>
      <c r="S102" s="119"/>
      <c r="T102" s="119"/>
      <c r="U102" s="119"/>
      <c r="V102" s="119"/>
      <c r="W102" s="119"/>
      <c r="X102" s="119"/>
      <c r="Y102" s="119"/>
      <c r="Z102" s="119"/>
      <c r="AA102" s="119"/>
      <c r="AB102" s="119"/>
      <c r="AC102" s="119"/>
      <c r="AD102" s="119"/>
      <c r="AE102" s="119"/>
      <c r="AF102" s="119"/>
      <c r="AG102" s="119"/>
      <c r="AH102" s="119"/>
      <c r="AI102" s="119"/>
      <c r="AJ102" s="119"/>
      <c r="AK102" s="119"/>
    </row>
    <row r="103" spans="1:37" ht="18.75" customHeight="1" outlineLevel="1">
      <c r="A103" s="73"/>
      <c r="B103" s="73"/>
      <c r="C103" s="73"/>
      <c r="D103" s="124"/>
      <c r="E103" s="73"/>
      <c r="F103" s="73"/>
      <c r="G103" s="73"/>
      <c r="H103" s="150" t="s">
        <v>254</v>
      </c>
      <c r="I103" s="202">
        <f ca="1">I102</f>
        <v>0</v>
      </c>
      <c r="J103" s="73"/>
      <c r="K103" s="73"/>
      <c r="L103" s="73"/>
      <c r="M103" s="119"/>
      <c r="N103" s="119"/>
      <c r="O103" s="119"/>
      <c r="P103" s="119"/>
      <c r="Q103" s="119"/>
      <c r="R103" s="119"/>
      <c r="S103" s="119"/>
      <c r="T103" s="119"/>
      <c r="U103" s="119"/>
      <c r="V103" s="119"/>
      <c r="W103" s="119"/>
      <c r="X103" s="119"/>
      <c r="Y103" s="119"/>
      <c r="Z103" s="119"/>
      <c r="AA103" s="119"/>
      <c r="AB103" s="119"/>
      <c r="AC103" s="119"/>
      <c r="AD103" s="119"/>
      <c r="AE103" s="119"/>
      <c r="AF103" s="119"/>
      <c r="AG103" s="119"/>
      <c r="AH103" s="119"/>
      <c r="AI103" s="119"/>
      <c r="AJ103" s="119"/>
      <c r="AK103" s="119"/>
    </row>
    <row r="104" spans="1:37" ht="18.75" customHeight="1" outlineLevel="1">
      <c r="A104" s="73"/>
      <c r="B104" s="73"/>
      <c r="C104" s="73"/>
      <c r="D104" s="124"/>
      <c r="E104" s="73"/>
      <c r="F104" s="73"/>
      <c r="G104" s="73"/>
      <c r="H104" s="150"/>
      <c r="I104" s="150"/>
      <c r="J104" s="73"/>
      <c r="K104" s="73"/>
      <c r="L104" s="73"/>
      <c r="M104" s="119"/>
      <c r="N104" s="119"/>
      <c r="O104" s="119"/>
      <c r="P104" s="119"/>
      <c r="Q104" s="119"/>
      <c r="R104" s="119"/>
      <c r="S104" s="119"/>
      <c r="T104" s="119"/>
      <c r="U104" s="119"/>
      <c r="V104" s="119"/>
      <c r="W104" s="119"/>
      <c r="X104" s="119"/>
      <c r="Y104" s="119"/>
      <c r="Z104" s="119"/>
      <c r="AA104" s="119"/>
      <c r="AB104" s="119"/>
      <c r="AC104" s="119"/>
      <c r="AD104" s="119"/>
      <c r="AE104" s="119"/>
      <c r="AF104" s="119"/>
      <c r="AG104" s="119"/>
      <c r="AH104" s="119"/>
      <c r="AI104" s="119"/>
      <c r="AJ104" s="119"/>
      <c r="AK104" s="119"/>
    </row>
    <row r="105" spans="1:37" ht="18.75" customHeight="1">
      <c r="A105" s="119"/>
      <c r="B105" s="119"/>
      <c r="C105" s="73"/>
      <c r="D105" s="124"/>
      <c r="E105" s="73"/>
      <c r="F105" s="73"/>
      <c r="G105" s="73"/>
      <c r="H105" s="73"/>
      <c r="I105" s="143"/>
      <c r="J105" s="143"/>
      <c r="K105" s="143"/>
      <c r="L105" s="143"/>
      <c r="M105" s="119"/>
      <c r="N105" s="119"/>
      <c r="O105" s="119"/>
      <c r="P105" s="119"/>
      <c r="Q105" s="119"/>
      <c r="R105" s="119"/>
      <c r="S105" s="119"/>
      <c r="T105" s="119"/>
      <c r="U105" s="119"/>
      <c r="V105" s="119"/>
      <c r="W105" s="119"/>
      <c r="X105" s="119"/>
      <c r="Y105" s="119"/>
      <c r="Z105" s="119"/>
      <c r="AA105" s="119"/>
      <c r="AB105" s="119"/>
      <c r="AC105" s="119"/>
      <c r="AD105" s="119"/>
      <c r="AE105" s="119"/>
      <c r="AF105" s="119"/>
      <c r="AG105" s="119"/>
      <c r="AH105" s="119"/>
      <c r="AI105" s="119"/>
      <c r="AJ105" s="119"/>
      <c r="AK105" s="119"/>
    </row>
    <row r="106" spans="1:37" ht="18.75" customHeight="1">
      <c r="A106" s="119"/>
      <c r="B106" s="119"/>
      <c r="C106" s="73"/>
      <c r="D106" s="124"/>
      <c r="E106" s="73"/>
      <c r="F106" s="73"/>
      <c r="G106" s="73"/>
      <c r="H106" s="73"/>
      <c r="I106" s="143"/>
      <c r="J106" s="143"/>
      <c r="K106" s="143"/>
      <c r="L106" s="143"/>
      <c r="M106" s="119"/>
      <c r="N106" s="119"/>
      <c r="O106" s="119"/>
      <c r="P106" s="119"/>
      <c r="Q106" s="119"/>
      <c r="R106" s="119"/>
      <c r="S106" s="119"/>
      <c r="T106" s="119"/>
      <c r="U106" s="119"/>
      <c r="V106" s="119"/>
      <c r="W106" s="119"/>
      <c r="X106" s="119"/>
      <c r="Y106" s="119"/>
      <c r="Z106" s="119"/>
      <c r="AA106" s="119"/>
      <c r="AB106" s="119"/>
      <c r="AC106" s="119"/>
      <c r="AD106" s="119"/>
      <c r="AE106" s="119"/>
      <c r="AF106" s="119"/>
      <c r="AG106" s="119"/>
      <c r="AH106" s="119"/>
      <c r="AI106" s="119"/>
      <c r="AJ106" s="119"/>
      <c r="AK106" s="119"/>
    </row>
    <row r="107" spans="1:37" s="119" customFormat="1" ht="18.75" customHeight="1">
      <c r="C107" s="182"/>
    </row>
    <row r="108" spans="1:37" s="119" customFormat="1" ht="18.75" customHeight="1"/>
    <row r="109" spans="1:37" s="119" customFormat="1" ht="18.75" customHeight="1"/>
    <row r="110" spans="1:37" s="119" customFormat="1" ht="18.75" customHeight="1">
      <c r="C110" s="182"/>
    </row>
    <row r="111" spans="1:37" s="119" customFormat="1" ht="18.75" customHeight="1"/>
    <row r="112" spans="1:37" s="119" customFormat="1" ht="18.75" customHeight="1"/>
    <row r="113" s="119" customFormat="1" ht="18.75" customHeight="1"/>
    <row r="114" s="119" customFormat="1" ht="18.75" customHeight="1"/>
    <row r="115" s="119" customFormat="1" ht="18.75" customHeight="1"/>
    <row r="116" s="119" customFormat="1" ht="18.75" customHeight="1"/>
    <row r="117" s="119" customFormat="1" ht="18.75" customHeight="1"/>
    <row r="118" s="119" customFormat="1" ht="18.75" customHeight="1"/>
    <row r="119" s="119" customFormat="1" ht="17.25" customHeight="1"/>
    <row r="120" s="119" customFormat="1" ht="17.25" customHeight="1"/>
    <row r="121" s="119" customFormat="1" ht="17.25" customHeight="1"/>
    <row r="122" s="119" customFormat="1" ht="17.25" customHeight="1"/>
    <row r="123" s="119" customFormat="1" ht="17.25" customHeight="1"/>
    <row r="124" s="119" customFormat="1" ht="17.25" customHeight="1"/>
    <row r="125" s="119" customFormat="1" ht="17.25" customHeight="1"/>
    <row r="126" s="119" customFormat="1" ht="17.25" customHeight="1"/>
    <row r="127" s="119" customFormat="1" ht="17.25" customHeight="1"/>
    <row r="128" s="119" customFormat="1" ht="17.25" customHeight="1"/>
    <row r="129" s="119" customFormat="1" ht="17.25" customHeight="1"/>
    <row r="130" s="119" customFormat="1" ht="17.25" customHeight="1"/>
    <row r="131" s="119" customFormat="1" ht="17.25" customHeight="1"/>
    <row r="132" s="119" customFormat="1" ht="17.25" customHeight="1"/>
    <row r="133" s="119" customFormat="1" ht="17.25" customHeight="1"/>
    <row r="134" s="119" customFormat="1" ht="17.25" customHeight="1"/>
    <row r="135" s="119" customFormat="1" ht="17.25" customHeight="1"/>
    <row r="136" s="119" customFormat="1" ht="17.25" customHeight="1"/>
    <row r="137" s="119" customFormat="1" ht="17.25" customHeight="1"/>
    <row r="138" s="119" customFormat="1" ht="17.25" customHeight="1"/>
    <row r="139" s="119" customFormat="1" ht="17.25" customHeight="1"/>
    <row r="140" s="119" customFormat="1" ht="17.25" customHeight="1"/>
    <row r="141" s="119" customFormat="1" ht="17.25" customHeight="1"/>
    <row r="142" s="119" customFormat="1" ht="17.25" customHeight="1"/>
    <row r="143" s="119" customFormat="1" ht="17.25" customHeight="1"/>
    <row r="144" s="119" customFormat="1" ht="17.25" customHeight="1"/>
    <row r="145" s="119" customFormat="1" ht="17.25" customHeight="1"/>
    <row r="146" s="119" customFormat="1" ht="17.25" customHeight="1"/>
    <row r="147" s="119" customFormat="1" ht="17.25" customHeight="1"/>
    <row r="148" s="119" customFormat="1" ht="17.25" customHeight="1"/>
  </sheetData>
  <conditionalFormatting sqref="J12:AG15">
    <cfRule type="expression" dxfId="193" priority="331" stopIfTrue="1">
      <formula>J$5=0</formula>
    </cfRule>
  </conditionalFormatting>
  <conditionalFormatting sqref="K5:L5 R5:AG5">
    <cfRule type="cellIs" dxfId="192" priority="272" stopIfTrue="1" operator="equal">
      <formula>1</formula>
    </cfRule>
  </conditionalFormatting>
  <conditionalFormatting sqref="J3 K3:AG4">
    <cfRule type="expression" dxfId="191" priority="271" stopIfTrue="1">
      <formula>J$5=1</formula>
    </cfRule>
  </conditionalFormatting>
  <conditionalFormatting sqref="M5:Q5">
    <cfRule type="cellIs" dxfId="190" priority="270" stopIfTrue="1" operator="equal">
      <formula>1</formula>
    </cfRule>
  </conditionalFormatting>
  <conditionalFormatting sqref="J4">
    <cfRule type="expression" dxfId="189" priority="269" stopIfTrue="1">
      <formula>J$5=1</formula>
    </cfRule>
  </conditionalFormatting>
  <conditionalFormatting sqref="J5:AG5">
    <cfRule type="cellIs" dxfId="188" priority="267" stopIfTrue="1" operator="equal">
      <formula>1</formula>
    </cfRule>
  </conditionalFormatting>
  <conditionalFormatting sqref="F53:F56">
    <cfRule type="expression" dxfId="187" priority="262" stopIfTrue="1">
      <formula>G53&gt;1</formula>
    </cfRule>
  </conditionalFormatting>
  <conditionalFormatting sqref="J6:AG6">
    <cfRule type="cellIs" dxfId="186" priority="251" stopIfTrue="1" operator="equal">
      <formula>1</formula>
    </cfRule>
  </conditionalFormatting>
  <conditionalFormatting sqref="K6:AG6">
    <cfRule type="cellIs" dxfId="185" priority="250" stopIfTrue="1" operator="equal">
      <formula>1</formula>
    </cfRule>
  </conditionalFormatting>
  <conditionalFormatting sqref="F100">
    <cfRule type="expression" dxfId="184" priority="249" stopIfTrue="1">
      <formula>KA_On=0</formula>
    </cfRule>
  </conditionalFormatting>
  <conditionalFormatting sqref="F37">
    <cfRule type="expression" dxfId="183" priority="248" stopIfTrue="1">
      <formula>KA_On=0</formula>
    </cfRule>
  </conditionalFormatting>
  <conditionalFormatting sqref="F38:F40">
    <cfRule type="expression" dxfId="182" priority="247" stopIfTrue="1">
      <formula>KA_On=0</formula>
    </cfRule>
  </conditionalFormatting>
  <conditionalFormatting sqref="F84">
    <cfRule type="expression" dxfId="181" priority="244" stopIfTrue="1">
      <formula>KA_On=0</formula>
    </cfRule>
  </conditionalFormatting>
  <conditionalFormatting sqref="F45">
    <cfRule type="expression" dxfId="180" priority="242" stopIfTrue="1">
      <formula>KA_On=0</formula>
    </cfRule>
  </conditionalFormatting>
  <conditionalFormatting sqref="F46:F48">
    <cfRule type="expression" dxfId="179" priority="241" stopIfTrue="1">
      <formula>KA_On=0</formula>
    </cfRule>
  </conditionalFormatting>
  <conditionalFormatting sqref="F79">
    <cfRule type="expression" dxfId="178" priority="240" stopIfTrue="1">
      <formula>KA_On=0</formula>
    </cfRule>
  </conditionalFormatting>
  <conditionalFormatting sqref="F80:F82">
    <cfRule type="expression" dxfId="177" priority="239" stopIfTrue="1">
      <formula>KA_On=0</formula>
    </cfRule>
  </conditionalFormatting>
  <conditionalFormatting sqref="F88">
    <cfRule type="expression" dxfId="176" priority="238" stopIfTrue="1">
      <formula>KA_On=0</formula>
    </cfRule>
  </conditionalFormatting>
  <conditionalFormatting sqref="F89:F91">
    <cfRule type="expression" dxfId="175" priority="237" stopIfTrue="1">
      <formula>KA_On=0</formula>
    </cfRule>
  </conditionalFormatting>
  <conditionalFormatting sqref="F71:F73">
    <cfRule type="expression" dxfId="174" priority="235" stopIfTrue="1">
      <formula>KA_On=0</formula>
    </cfRule>
  </conditionalFormatting>
  <conditionalFormatting sqref="D6:E6">
    <cfRule type="expression" dxfId="173" priority="233" stopIfTrue="1">
      <formula>KA_On=0</formula>
    </cfRule>
  </conditionalFormatting>
  <conditionalFormatting sqref="E100">
    <cfRule type="expression" dxfId="172" priority="226" stopIfTrue="1">
      <formula>KA_On=0</formula>
    </cfRule>
  </conditionalFormatting>
  <conditionalFormatting sqref="N45:AG45">
    <cfRule type="expression" dxfId="171" priority="222">
      <formula>N$6=1</formula>
    </cfRule>
  </conditionalFormatting>
  <conditionalFormatting sqref="N45">
    <cfRule type="expression" dxfId="170" priority="221">
      <formula>N$6=1</formula>
    </cfRule>
  </conditionalFormatting>
  <conditionalFormatting sqref="K98:AJ98">
    <cfRule type="expression" dxfId="169" priority="130">
      <formula>K$6=1</formula>
    </cfRule>
  </conditionalFormatting>
  <conditionalFormatting sqref="K98:AJ98">
    <cfRule type="expression" dxfId="168" priority="129">
      <formula>K$6=1</formula>
    </cfRule>
  </conditionalFormatting>
  <conditionalFormatting sqref="J45:M45">
    <cfRule type="expression" dxfId="167" priority="218">
      <formula>J$6=1</formula>
    </cfRule>
  </conditionalFormatting>
  <conditionalFormatting sqref="J45:M45">
    <cfRule type="expression" dxfId="166" priority="217">
      <formula>J$6=1</formula>
    </cfRule>
  </conditionalFormatting>
  <conditionalFormatting sqref="N46:AG46">
    <cfRule type="expression" dxfId="165" priority="216">
      <formula>N$6=1</formula>
    </cfRule>
  </conditionalFormatting>
  <conditionalFormatting sqref="N46">
    <cfRule type="expression" dxfId="164" priority="215">
      <formula>N$6=1</formula>
    </cfRule>
  </conditionalFormatting>
  <conditionalFormatting sqref="J46:M46">
    <cfRule type="expression" dxfId="163" priority="214">
      <formula>J$6=1</formula>
    </cfRule>
  </conditionalFormatting>
  <conditionalFormatting sqref="J46:M46">
    <cfRule type="expression" dxfId="162" priority="213">
      <formula>J$6=1</formula>
    </cfRule>
  </conditionalFormatting>
  <conditionalFormatting sqref="N47:AG47">
    <cfRule type="expression" dxfId="161" priority="212">
      <formula>N$6=1</formula>
    </cfRule>
  </conditionalFormatting>
  <conditionalFormatting sqref="N47">
    <cfRule type="expression" dxfId="160" priority="211">
      <formula>N$6=1</formula>
    </cfRule>
  </conditionalFormatting>
  <conditionalFormatting sqref="J47:M47">
    <cfRule type="expression" dxfId="159" priority="210">
      <formula>J$6=1</formula>
    </cfRule>
  </conditionalFormatting>
  <conditionalFormatting sqref="J47:M47">
    <cfRule type="expression" dxfId="158" priority="209">
      <formula>J$6=1</formula>
    </cfRule>
  </conditionalFormatting>
  <conditionalFormatting sqref="N48:AG48">
    <cfRule type="expression" dxfId="157" priority="208">
      <formula>N$6=1</formula>
    </cfRule>
  </conditionalFormatting>
  <conditionalFormatting sqref="N48">
    <cfRule type="expression" dxfId="156" priority="207">
      <formula>N$6=1</formula>
    </cfRule>
  </conditionalFormatting>
  <conditionalFormatting sqref="J48:M48">
    <cfRule type="expression" dxfId="155" priority="206">
      <formula>J$6=1</formula>
    </cfRule>
  </conditionalFormatting>
  <conditionalFormatting sqref="J48:M48">
    <cfRule type="expression" dxfId="154" priority="205">
      <formula>J$6=1</formula>
    </cfRule>
  </conditionalFormatting>
  <conditionalFormatting sqref="O70:AG70">
    <cfRule type="expression" dxfId="153" priority="188">
      <formula>O$6=1</formula>
    </cfRule>
  </conditionalFormatting>
  <conditionalFormatting sqref="N71:AG71">
    <cfRule type="expression" dxfId="152" priority="184">
      <formula>N$6=1</formula>
    </cfRule>
  </conditionalFormatting>
  <conditionalFormatting sqref="J70:K70">
    <cfRule type="expression" dxfId="151" priority="186">
      <formula>J$6=1</formula>
    </cfRule>
  </conditionalFormatting>
  <conditionalFormatting sqref="J70:K70">
    <cfRule type="expression" dxfId="150" priority="185">
      <formula>J$6=1</formula>
    </cfRule>
  </conditionalFormatting>
  <conditionalFormatting sqref="N97:AG97">
    <cfRule type="expression" dxfId="149" priority="152">
      <formula>N$6=1</formula>
    </cfRule>
  </conditionalFormatting>
  <conditionalFormatting sqref="N71">
    <cfRule type="expression" dxfId="148" priority="183">
      <formula>N$6=1</formula>
    </cfRule>
  </conditionalFormatting>
  <conditionalFormatting sqref="J71:M71">
    <cfRule type="expression" dxfId="147" priority="182">
      <formula>J$6=1</formula>
    </cfRule>
  </conditionalFormatting>
  <conditionalFormatting sqref="J71:M71">
    <cfRule type="expression" dxfId="146" priority="181">
      <formula>J$6=1</formula>
    </cfRule>
  </conditionalFormatting>
  <conditionalFormatting sqref="N72:AG72">
    <cfRule type="expression" dxfId="145" priority="180">
      <formula>N$6=1</formula>
    </cfRule>
  </conditionalFormatting>
  <conditionalFormatting sqref="N72">
    <cfRule type="expression" dxfId="144" priority="179">
      <formula>N$6=1</formula>
    </cfRule>
  </conditionalFormatting>
  <conditionalFormatting sqref="J72:M72">
    <cfRule type="expression" dxfId="143" priority="178">
      <formula>J$6=1</formula>
    </cfRule>
  </conditionalFormatting>
  <conditionalFormatting sqref="J72:M72">
    <cfRule type="expression" dxfId="142" priority="177">
      <formula>J$6=1</formula>
    </cfRule>
  </conditionalFormatting>
  <conditionalFormatting sqref="N73:AG73">
    <cfRule type="expression" dxfId="141" priority="176">
      <formula>N$6=1</formula>
    </cfRule>
  </conditionalFormatting>
  <conditionalFormatting sqref="N73">
    <cfRule type="expression" dxfId="140" priority="175">
      <formula>N$6=1</formula>
    </cfRule>
  </conditionalFormatting>
  <conditionalFormatting sqref="J73:M73">
    <cfRule type="expression" dxfId="139" priority="174">
      <formula>J$6=1</formula>
    </cfRule>
  </conditionalFormatting>
  <conditionalFormatting sqref="J73:M73">
    <cfRule type="expression" dxfId="138" priority="173">
      <formula>J$6=1</formula>
    </cfRule>
  </conditionalFormatting>
  <conditionalFormatting sqref="N79:AG79">
    <cfRule type="expression" dxfId="137" priority="172">
      <formula>N$6=1</formula>
    </cfRule>
  </conditionalFormatting>
  <conditionalFormatting sqref="N79">
    <cfRule type="expression" dxfId="136" priority="171">
      <formula>N$6=1</formula>
    </cfRule>
  </conditionalFormatting>
  <conditionalFormatting sqref="J79:M79">
    <cfRule type="expression" dxfId="135" priority="170">
      <formula>J$6=1</formula>
    </cfRule>
  </conditionalFormatting>
  <conditionalFormatting sqref="J79:M79">
    <cfRule type="expression" dxfId="134" priority="169">
      <formula>J$6=1</formula>
    </cfRule>
  </conditionalFormatting>
  <conditionalFormatting sqref="N80:AG80">
    <cfRule type="expression" dxfId="133" priority="168">
      <formula>N$6=1</formula>
    </cfRule>
  </conditionalFormatting>
  <conditionalFormatting sqref="N80">
    <cfRule type="expression" dxfId="132" priority="167">
      <formula>N$6=1</formula>
    </cfRule>
  </conditionalFormatting>
  <conditionalFormatting sqref="J80:M80">
    <cfRule type="expression" dxfId="131" priority="166">
      <formula>J$6=1</formula>
    </cfRule>
  </conditionalFormatting>
  <conditionalFormatting sqref="J80:M80">
    <cfRule type="expression" dxfId="130" priority="165">
      <formula>J$6=1</formula>
    </cfRule>
  </conditionalFormatting>
  <conditionalFormatting sqref="N81:AG81">
    <cfRule type="expression" dxfId="129" priority="164">
      <formula>N$6=1</formula>
    </cfRule>
  </conditionalFormatting>
  <conditionalFormatting sqref="N81">
    <cfRule type="expression" dxfId="128" priority="163">
      <formula>N$6=1</formula>
    </cfRule>
  </conditionalFormatting>
  <conditionalFormatting sqref="J81:M81">
    <cfRule type="expression" dxfId="127" priority="162">
      <formula>J$6=1</formula>
    </cfRule>
  </conditionalFormatting>
  <conditionalFormatting sqref="J81:M81">
    <cfRule type="expression" dxfId="126" priority="161">
      <formula>J$6=1</formula>
    </cfRule>
  </conditionalFormatting>
  <conditionalFormatting sqref="N82:AG82">
    <cfRule type="expression" dxfId="125" priority="160">
      <formula>N$6=1</formula>
    </cfRule>
  </conditionalFormatting>
  <conditionalFormatting sqref="N82">
    <cfRule type="expression" dxfId="124" priority="159">
      <formula>N$6=1</formula>
    </cfRule>
  </conditionalFormatting>
  <conditionalFormatting sqref="J82:M82">
    <cfRule type="expression" dxfId="123" priority="158">
      <formula>J$6=1</formula>
    </cfRule>
  </conditionalFormatting>
  <conditionalFormatting sqref="J82:M82">
    <cfRule type="expression" dxfId="122" priority="157">
      <formula>J$6=1</formula>
    </cfRule>
  </conditionalFormatting>
  <conditionalFormatting sqref="N96:AG96">
    <cfRule type="expression" dxfId="121" priority="156">
      <formula>N$6=1</formula>
    </cfRule>
  </conditionalFormatting>
  <conditionalFormatting sqref="N96">
    <cfRule type="expression" dxfId="120" priority="155">
      <formula>N$6=1</formula>
    </cfRule>
  </conditionalFormatting>
  <conditionalFormatting sqref="J96:M96">
    <cfRule type="expression" dxfId="119" priority="154">
      <formula>J$6=1</formula>
    </cfRule>
  </conditionalFormatting>
  <conditionalFormatting sqref="J96:M96">
    <cfRule type="expression" dxfId="118" priority="153">
      <formula>J$6=1</formula>
    </cfRule>
  </conditionalFormatting>
  <conditionalFormatting sqref="N97">
    <cfRule type="expression" dxfId="117" priority="151">
      <formula>N$6=1</formula>
    </cfRule>
  </conditionalFormatting>
  <conditionalFormatting sqref="J97:M97">
    <cfRule type="expression" dxfId="116" priority="150">
      <formula>J$6=1</formula>
    </cfRule>
  </conditionalFormatting>
  <conditionalFormatting sqref="J97:M97">
    <cfRule type="expression" dxfId="115" priority="149">
      <formula>J$6=1</formula>
    </cfRule>
  </conditionalFormatting>
  <conditionalFormatting sqref="N100:AG100">
    <cfRule type="expression" dxfId="114" priority="140">
      <formula>N$6=1</formula>
    </cfRule>
  </conditionalFormatting>
  <conditionalFormatting sqref="N100">
    <cfRule type="expression" dxfId="113" priority="139">
      <formula>N$6=1</formula>
    </cfRule>
  </conditionalFormatting>
  <conditionalFormatting sqref="J100:M100">
    <cfRule type="expression" dxfId="112" priority="138">
      <formula>J$6=1</formula>
    </cfRule>
  </conditionalFormatting>
  <conditionalFormatting sqref="J100:M100">
    <cfRule type="expression" dxfId="111" priority="137">
      <formula>J$6=1</formula>
    </cfRule>
  </conditionalFormatting>
  <conditionalFormatting sqref="N99 P99:AG99">
    <cfRule type="expression" dxfId="110" priority="136">
      <formula>N$6=1</formula>
    </cfRule>
  </conditionalFormatting>
  <conditionalFormatting sqref="N99">
    <cfRule type="expression" dxfId="109" priority="135">
      <formula>N$6=1</formula>
    </cfRule>
  </conditionalFormatting>
  <conditionalFormatting sqref="K99:AJ99">
    <cfRule type="expression" dxfId="108" priority="134">
      <formula>K$6=1</formula>
    </cfRule>
  </conditionalFormatting>
  <conditionalFormatting sqref="K99:AJ99">
    <cfRule type="expression" dxfId="107" priority="133">
      <formula>K$6=1</formula>
    </cfRule>
  </conditionalFormatting>
  <conditionalFormatting sqref="N98 P98:AG98">
    <cfRule type="expression" dxfId="106" priority="132">
      <formula>N$6=1</formula>
    </cfRule>
  </conditionalFormatting>
  <conditionalFormatting sqref="N98">
    <cfRule type="expression" dxfId="105" priority="131">
      <formula>N$6=1</formula>
    </cfRule>
  </conditionalFormatting>
  <conditionalFormatting sqref="I103">
    <cfRule type="expression" dxfId="104" priority="92">
      <formula>I$6=1</formula>
    </cfRule>
  </conditionalFormatting>
  <conditionalFormatting sqref="I103">
    <cfRule type="expression" dxfId="103" priority="91">
      <formula>I$6=1</formula>
    </cfRule>
  </conditionalFormatting>
  <conditionalFormatting sqref="O99">
    <cfRule type="expression" dxfId="102" priority="127">
      <formula>O$6=1</formula>
    </cfRule>
  </conditionalFormatting>
  <conditionalFormatting sqref="O98">
    <cfRule type="expression" dxfId="101" priority="126">
      <formula>O$6=1</formula>
    </cfRule>
  </conditionalFormatting>
  <conditionalFormatting sqref="J88:M88">
    <cfRule type="expression" dxfId="100" priority="106">
      <formula>J$6=1</formula>
    </cfRule>
  </conditionalFormatting>
  <conditionalFormatting sqref="N89:AG89">
    <cfRule type="expression" dxfId="99" priority="105">
      <formula>N$6=1</formula>
    </cfRule>
  </conditionalFormatting>
  <conditionalFormatting sqref="N89">
    <cfRule type="expression" dxfId="98" priority="104">
      <formula>N$6=1</formula>
    </cfRule>
  </conditionalFormatting>
  <conditionalFormatting sqref="J89:M89">
    <cfRule type="expression" dxfId="97" priority="103">
      <formula>J$6=1</formula>
    </cfRule>
  </conditionalFormatting>
  <conditionalFormatting sqref="N54:AG54">
    <cfRule type="expression" dxfId="96" priority="86">
      <formula>N$6=1</formula>
    </cfRule>
  </conditionalFormatting>
  <conditionalFormatting sqref="N54">
    <cfRule type="expression" dxfId="95" priority="85">
      <formula>N$6=1</formula>
    </cfRule>
  </conditionalFormatting>
  <conditionalFormatting sqref="J54:M54">
    <cfRule type="expression" dxfId="94" priority="84">
      <formula>J$6=1</formula>
    </cfRule>
  </conditionalFormatting>
  <conditionalFormatting sqref="J54:M54">
    <cfRule type="expression" dxfId="93" priority="83">
      <formula>J$6=1</formula>
    </cfRule>
  </conditionalFormatting>
  <conditionalFormatting sqref="N29:AG29">
    <cfRule type="expression" dxfId="92" priority="54">
      <formula>N$6=1</formula>
    </cfRule>
  </conditionalFormatting>
  <conditionalFormatting sqref="N29">
    <cfRule type="expression" dxfId="91" priority="53">
      <formula>N$6=1</formula>
    </cfRule>
  </conditionalFormatting>
  <conditionalFormatting sqref="J29:M29">
    <cfRule type="expression" dxfId="90" priority="52">
      <formula>J$6=1</formula>
    </cfRule>
  </conditionalFormatting>
  <conditionalFormatting sqref="J29:M29">
    <cfRule type="expression" dxfId="89" priority="51">
      <formula>J$6=1</formula>
    </cfRule>
  </conditionalFormatting>
  <conditionalFormatting sqref="N88:AG88">
    <cfRule type="expression" dxfId="88" priority="109">
      <formula>N$6=1</formula>
    </cfRule>
  </conditionalFormatting>
  <conditionalFormatting sqref="N88">
    <cfRule type="expression" dxfId="87" priority="108">
      <formula>N$6=1</formula>
    </cfRule>
  </conditionalFormatting>
  <conditionalFormatting sqref="J88:M88">
    <cfRule type="expression" dxfId="86" priority="107">
      <formula>J$6=1</formula>
    </cfRule>
  </conditionalFormatting>
  <conditionalFormatting sqref="J89:M89">
    <cfRule type="expression" dxfId="85" priority="102">
      <formula>J$6=1</formula>
    </cfRule>
  </conditionalFormatting>
  <conditionalFormatting sqref="N90:AG90">
    <cfRule type="expression" dxfId="84" priority="101">
      <formula>N$6=1</formula>
    </cfRule>
  </conditionalFormatting>
  <conditionalFormatting sqref="N90">
    <cfRule type="expression" dxfId="83" priority="100">
      <formula>N$6=1</formula>
    </cfRule>
  </conditionalFormatting>
  <conditionalFormatting sqref="J90:M90">
    <cfRule type="expression" dxfId="82" priority="99">
      <formula>J$6=1</formula>
    </cfRule>
  </conditionalFormatting>
  <conditionalFormatting sqref="J90:M90">
    <cfRule type="expression" dxfId="81" priority="98">
      <formula>J$6=1</formula>
    </cfRule>
  </conditionalFormatting>
  <conditionalFormatting sqref="N91:AG91">
    <cfRule type="expression" dxfId="80" priority="97">
      <formula>N$6=1</formula>
    </cfRule>
  </conditionalFormatting>
  <conditionalFormatting sqref="N91">
    <cfRule type="expression" dxfId="79" priority="96">
      <formula>N$6=1</formula>
    </cfRule>
  </conditionalFormatting>
  <conditionalFormatting sqref="J91:M91">
    <cfRule type="expression" dxfId="78" priority="95">
      <formula>J$6=1</formula>
    </cfRule>
  </conditionalFormatting>
  <conditionalFormatting sqref="J91:M91">
    <cfRule type="expression" dxfId="77" priority="94">
      <formula>J$6=1</formula>
    </cfRule>
  </conditionalFormatting>
  <conditionalFormatting sqref="I102">
    <cfRule type="cellIs" dxfId="76" priority="93" operator="notEqual">
      <formula>0</formula>
    </cfRule>
  </conditionalFormatting>
  <conditionalFormatting sqref="N53:AG53">
    <cfRule type="expression" dxfId="75" priority="90">
      <formula>N$6=1</formula>
    </cfRule>
  </conditionalFormatting>
  <conditionalFormatting sqref="N53">
    <cfRule type="expression" dxfId="74" priority="89">
      <formula>N$6=1</formula>
    </cfRule>
  </conditionalFormatting>
  <conditionalFormatting sqref="J53:M53">
    <cfRule type="expression" dxfId="73" priority="88">
      <formula>J$6=1</formula>
    </cfRule>
  </conditionalFormatting>
  <conditionalFormatting sqref="J53:M53">
    <cfRule type="expression" dxfId="72" priority="87">
      <formula>J$6=1</formula>
    </cfRule>
  </conditionalFormatting>
  <conditionalFormatting sqref="N55:AG55">
    <cfRule type="expression" dxfId="71" priority="82">
      <formula>N$6=1</formula>
    </cfRule>
  </conditionalFormatting>
  <conditionalFormatting sqref="N55">
    <cfRule type="expression" dxfId="70" priority="81">
      <formula>N$6=1</formula>
    </cfRule>
  </conditionalFormatting>
  <conditionalFormatting sqref="J55:M55">
    <cfRule type="expression" dxfId="69" priority="80">
      <formula>J$6=1</formula>
    </cfRule>
  </conditionalFormatting>
  <conditionalFormatting sqref="J55:M55">
    <cfRule type="expression" dxfId="68" priority="79">
      <formula>J$6=1</formula>
    </cfRule>
  </conditionalFormatting>
  <conditionalFormatting sqref="N56:AG56">
    <cfRule type="expression" dxfId="67" priority="78">
      <formula>N$6=1</formula>
    </cfRule>
  </conditionalFormatting>
  <conditionalFormatting sqref="N56">
    <cfRule type="expression" dxfId="66" priority="77">
      <formula>N$6=1</formula>
    </cfRule>
  </conditionalFormatting>
  <conditionalFormatting sqref="J56:M56">
    <cfRule type="expression" dxfId="65" priority="76">
      <formula>J$6=1</formula>
    </cfRule>
  </conditionalFormatting>
  <conditionalFormatting sqref="J56:M56">
    <cfRule type="expression" dxfId="64" priority="75">
      <formula>J$6=1</formula>
    </cfRule>
  </conditionalFormatting>
  <conditionalFormatting sqref="F70">
    <cfRule type="expression" dxfId="63" priority="74" stopIfTrue="1">
      <formula>KA_On=0</formula>
    </cfRule>
  </conditionalFormatting>
  <conditionalFormatting sqref="L70:N70">
    <cfRule type="expression" dxfId="62" priority="73">
      <formula>L$6=1</formula>
    </cfRule>
  </conditionalFormatting>
  <conditionalFormatting sqref="J32:M32">
    <cfRule type="expression" dxfId="61" priority="40">
      <formula>J$6=1</formula>
    </cfRule>
  </conditionalFormatting>
  <conditionalFormatting sqref="J32:M32">
    <cfRule type="expression" dxfId="60" priority="39">
      <formula>J$6=1</formula>
    </cfRule>
  </conditionalFormatting>
  <conditionalFormatting sqref="N65:AG65">
    <cfRule type="expression" dxfId="59" priority="70">
      <formula>N$6=1</formula>
    </cfRule>
  </conditionalFormatting>
  <conditionalFormatting sqref="N65">
    <cfRule type="expression" dxfId="58" priority="69">
      <formula>N$6=1</formula>
    </cfRule>
  </conditionalFormatting>
  <conditionalFormatting sqref="J65:M65">
    <cfRule type="expression" dxfId="57" priority="68">
      <formula>J$6=1</formula>
    </cfRule>
  </conditionalFormatting>
  <conditionalFormatting sqref="J65:M65">
    <cfRule type="expression" dxfId="56" priority="67">
      <formula>J$6=1</formula>
    </cfRule>
  </conditionalFormatting>
  <conditionalFormatting sqref="N64:AG64">
    <cfRule type="expression" dxfId="55" priority="66">
      <formula>N$6=1</formula>
    </cfRule>
  </conditionalFormatting>
  <conditionalFormatting sqref="N64">
    <cfRule type="expression" dxfId="54" priority="65">
      <formula>N$6=1</formula>
    </cfRule>
  </conditionalFormatting>
  <conditionalFormatting sqref="J64:M64">
    <cfRule type="expression" dxfId="53" priority="64">
      <formula>J$6=1</formula>
    </cfRule>
  </conditionalFormatting>
  <conditionalFormatting sqref="J64:M64">
    <cfRule type="expression" dxfId="52" priority="63">
      <formula>J$6=1</formula>
    </cfRule>
  </conditionalFormatting>
  <conditionalFormatting sqref="N63:AG63">
    <cfRule type="expression" dxfId="51" priority="62">
      <formula>N$6=1</formula>
    </cfRule>
  </conditionalFormatting>
  <conditionalFormatting sqref="N63">
    <cfRule type="expression" dxfId="50" priority="61">
      <formula>N$6=1</formula>
    </cfRule>
  </conditionalFormatting>
  <conditionalFormatting sqref="J63:M63">
    <cfRule type="expression" dxfId="49" priority="60">
      <formula>J$6=1</formula>
    </cfRule>
  </conditionalFormatting>
  <conditionalFormatting sqref="J63:M63">
    <cfRule type="expression" dxfId="48" priority="59">
      <formula>J$6=1</formula>
    </cfRule>
  </conditionalFormatting>
  <conditionalFormatting sqref="N62:AG62">
    <cfRule type="expression" dxfId="47" priority="58">
      <formula>N$6=1</formula>
    </cfRule>
  </conditionalFormatting>
  <conditionalFormatting sqref="N62">
    <cfRule type="expression" dxfId="46" priority="57">
      <formula>N$6=1</formula>
    </cfRule>
  </conditionalFormatting>
  <conditionalFormatting sqref="J62:M62">
    <cfRule type="expression" dxfId="45" priority="56">
      <formula>J$6=1</formula>
    </cfRule>
  </conditionalFormatting>
  <conditionalFormatting sqref="J62:M62">
    <cfRule type="expression" dxfId="44" priority="55">
      <formula>J$6=1</formula>
    </cfRule>
  </conditionalFormatting>
  <conditionalFormatting sqref="N30:AG30">
    <cfRule type="expression" dxfId="43" priority="50">
      <formula>N$6=1</formula>
    </cfRule>
  </conditionalFormatting>
  <conditionalFormatting sqref="N30">
    <cfRule type="expression" dxfId="42" priority="49">
      <formula>N$6=1</formula>
    </cfRule>
  </conditionalFormatting>
  <conditionalFormatting sqref="J30:M30">
    <cfRule type="expression" dxfId="41" priority="48">
      <formula>J$6=1</formula>
    </cfRule>
  </conditionalFormatting>
  <conditionalFormatting sqref="J30:M30">
    <cfRule type="expression" dxfId="40" priority="47">
      <formula>J$6=1</formula>
    </cfRule>
  </conditionalFormatting>
  <conditionalFormatting sqref="N31:AG31">
    <cfRule type="expression" dxfId="39" priority="46">
      <formula>N$6=1</formula>
    </cfRule>
  </conditionalFormatting>
  <conditionalFormatting sqref="N31">
    <cfRule type="expression" dxfId="38" priority="45">
      <formula>N$6=1</formula>
    </cfRule>
  </conditionalFormatting>
  <conditionalFormatting sqref="J31:M31">
    <cfRule type="expression" dxfId="37" priority="44">
      <formula>J$6=1</formula>
    </cfRule>
  </conditionalFormatting>
  <conditionalFormatting sqref="J31:M31">
    <cfRule type="expression" dxfId="36" priority="43">
      <formula>J$6=1</formula>
    </cfRule>
  </conditionalFormatting>
  <conditionalFormatting sqref="N32:AG32">
    <cfRule type="expression" dxfId="35" priority="42">
      <formula>N$6=1</formula>
    </cfRule>
  </conditionalFormatting>
  <conditionalFormatting sqref="N32">
    <cfRule type="expression" dxfId="34" priority="41">
      <formula>N$6=1</formula>
    </cfRule>
  </conditionalFormatting>
  <conditionalFormatting sqref="O37:AG37">
    <cfRule type="expression" dxfId="33" priority="20">
      <formula>O$6=1</formula>
    </cfRule>
  </conditionalFormatting>
  <conditionalFormatting sqref="O37:AG37">
    <cfRule type="expression" dxfId="32" priority="19">
      <formula>O$6=1</formula>
    </cfRule>
  </conditionalFormatting>
  <conditionalFormatting sqref="J37:N37">
    <cfRule type="expression" dxfId="31" priority="18">
      <formula>J$6=1</formula>
    </cfRule>
  </conditionalFormatting>
  <conditionalFormatting sqref="J37:N37">
    <cfRule type="expression" dxfId="30" priority="17">
      <formula>J$6=1</formula>
    </cfRule>
  </conditionalFormatting>
  <conditionalFormatting sqref="O38:AG38">
    <cfRule type="expression" dxfId="29" priority="16">
      <formula>O$6=1</formula>
    </cfRule>
  </conditionalFormatting>
  <conditionalFormatting sqref="O38:AG38">
    <cfRule type="expression" dxfId="28" priority="15">
      <formula>O$6=1</formula>
    </cfRule>
  </conditionalFormatting>
  <conditionalFormatting sqref="J38:N38">
    <cfRule type="expression" dxfId="27" priority="14">
      <formula>J$6=1</formula>
    </cfRule>
  </conditionalFormatting>
  <conditionalFormatting sqref="J38:N38">
    <cfRule type="expression" dxfId="26" priority="13">
      <formula>J$6=1</formula>
    </cfRule>
  </conditionalFormatting>
  <conditionalFormatting sqref="O39:AG39">
    <cfRule type="expression" dxfId="25" priority="12">
      <formula>O$6=1</formula>
    </cfRule>
  </conditionalFormatting>
  <conditionalFormatting sqref="O39:AG39">
    <cfRule type="expression" dxfId="24" priority="11">
      <formula>O$6=1</formula>
    </cfRule>
  </conditionalFormatting>
  <conditionalFormatting sqref="J39:N39">
    <cfRule type="expression" dxfId="23" priority="10">
      <formula>J$6=1</formula>
    </cfRule>
  </conditionalFormatting>
  <conditionalFormatting sqref="J39:N39">
    <cfRule type="expression" dxfId="22" priority="9">
      <formula>J$6=1</formula>
    </cfRule>
  </conditionalFormatting>
  <conditionalFormatting sqref="O40:AG40">
    <cfRule type="expression" dxfId="21" priority="8">
      <formula>O$6=1</formula>
    </cfRule>
  </conditionalFormatting>
  <conditionalFormatting sqref="O40:AG40">
    <cfRule type="expression" dxfId="20" priority="7">
      <formula>O$6=1</formula>
    </cfRule>
  </conditionalFormatting>
  <conditionalFormatting sqref="J40:N40">
    <cfRule type="expression" dxfId="19" priority="6">
      <formula>J$6=1</formula>
    </cfRule>
  </conditionalFormatting>
  <conditionalFormatting sqref="J40:N40">
    <cfRule type="expression" dxfId="18" priority="5">
      <formula>J$6=1</formula>
    </cfRule>
  </conditionalFormatting>
  <conditionalFormatting sqref="J98">
    <cfRule type="expression" dxfId="17" priority="2">
      <formula>J$6=1</formula>
    </cfRule>
  </conditionalFormatting>
  <conditionalFormatting sqref="J98">
    <cfRule type="expression" dxfId="16" priority="1">
      <formula>J$6=1</formula>
    </cfRule>
  </conditionalFormatting>
  <conditionalFormatting sqref="J99">
    <cfRule type="expression" dxfId="15" priority="4">
      <formula>J$6=1</formula>
    </cfRule>
  </conditionalFormatting>
  <conditionalFormatting sqref="J99">
    <cfRule type="expression" dxfId="14" priority="3">
      <formula>J$6=1</formula>
    </cfRule>
  </conditionalFormatting>
  <dataValidations count="3">
    <dataValidation type="list" allowBlank="1" showInputMessage="1" showErrorMessage="1" sqref="E12:E15" xr:uid="{00000000-0002-0000-0300-000000000000}">
      <formula1>"0,1,2"</formula1>
    </dataValidation>
    <dataValidation type="decimal" allowBlank="1" showInputMessage="1" showErrorMessage="1" errorTitle="Fehler" error="Nur Werte zw. 0 und 100% zulässig!" sqref="F37:F40 F45:F48 F79:F82 F88:F91 F70:F73" xr:uid="{00000000-0002-0000-0300-000004000000}">
      <formula1>0</formula1>
      <formula2>1</formula2>
    </dataValidation>
    <dataValidation type="whole" allowBlank="1" showInputMessage="1" showErrorMessage="1" errorTitle="Achtung" error="Nur Werte zw. 0 und 3 Monaten zulässig!" sqref="F100" xr:uid="{00000000-0002-0000-0300-000005000000}">
      <formula1>0</formula1>
      <formula2>3</formula2>
    </dataValidation>
  </dataValidations>
  <pageMargins left="0.7" right="0.7" top="0.78740157499999996" bottom="0.78740157499999996"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MLS_Fimovi_Formate">
    <tabColor theme="1"/>
  </sheetPr>
  <dimension ref="A1:S107"/>
  <sheetViews>
    <sheetView showGridLines="0" zoomScaleNormal="100" zoomScaleSheetLayoutView="85" workbookViewId="0"/>
  </sheetViews>
  <sheetFormatPr baseColWidth="10" defaultColWidth="0" defaultRowHeight="12.75"/>
  <cols>
    <col min="1" max="1" width="4.7109375" customWidth="1"/>
    <col min="2" max="2" width="32.28515625" customWidth="1"/>
    <col min="3" max="3" width="11.42578125" customWidth="1"/>
    <col min="4" max="4" width="21.5703125" customWidth="1"/>
    <col min="5" max="5" width="15.85546875" customWidth="1"/>
    <col min="6" max="6" width="12.7109375" customWidth="1"/>
    <col min="7" max="9" width="11.42578125" customWidth="1"/>
    <col min="10" max="10" width="31.5703125" customWidth="1"/>
    <col min="11" max="11" width="11.42578125" customWidth="1"/>
    <col min="12" max="12" width="13.28515625" customWidth="1"/>
    <col min="13" max="19" width="0" hidden="1" customWidth="1"/>
    <col min="20" max="16384" width="11.42578125" hidden="1"/>
  </cols>
  <sheetData>
    <row r="1" spans="1:12" ht="24" customHeight="1">
      <c r="A1" s="39"/>
      <c r="B1" s="39" t="s">
        <v>127</v>
      </c>
      <c r="C1" s="39"/>
      <c r="D1" s="39"/>
      <c r="E1" s="39"/>
      <c r="F1" s="39"/>
      <c r="G1" s="39"/>
      <c r="H1" s="39"/>
      <c r="I1" s="39"/>
      <c r="J1" s="39"/>
      <c r="K1" s="39"/>
      <c r="L1" s="39"/>
    </row>
    <row r="2" spans="1:12">
      <c r="G2" s="118"/>
    </row>
    <row r="3" spans="1:12" ht="24" thickBot="1">
      <c r="A3" s="37"/>
      <c r="B3" s="37" t="s">
        <v>4</v>
      </c>
      <c r="C3" s="1"/>
      <c r="D3" s="37"/>
      <c r="E3" s="37"/>
      <c r="F3" s="37"/>
      <c r="G3" s="37"/>
      <c r="H3" s="1"/>
      <c r="I3" s="1"/>
      <c r="J3" s="1"/>
      <c r="K3" s="1"/>
      <c r="L3" s="1"/>
    </row>
    <row r="4" spans="1:12">
      <c r="B4" t="s">
        <v>58</v>
      </c>
      <c r="D4" s="11" t="s">
        <v>59</v>
      </c>
    </row>
    <row r="5" spans="1:12">
      <c r="F5" t="s">
        <v>188</v>
      </c>
    </row>
    <row r="6" spans="1:12">
      <c r="B6" t="s">
        <v>7</v>
      </c>
      <c r="D6" s="155">
        <v>100</v>
      </c>
      <c r="F6" s="121">
        <v>20</v>
      </c>
      <c r="G6" t="s">
        <v>189</v>
      </c>
    </row>
    <row r="7" spans="1:12">
      <c r="B7" t="s">
        <v>30</v>
      </c>
      <c r="D7" s="15">
        <v>100</v>
      </c>
      <c r="F7" s="121">
        <v>-20</v>
      </c>
      <c r="G7" t="s">
        <v>190</v>
      </c>
    </row>
    <row r="8" spans="1:12">
      <c r="B8" t="s">
        <v>29</v>
      </c>
      <c r="D8" s="17">
        <v>100</v>
      </c>
    </row>
    <row r="9" spans="1:12">
      <c r="B9" t="s">
        <v>8</v>
      </c>
      <c r="D9" s="18" t="s">
        <v>68</v>
      </c>
    </row>
    <row r="10" spans="1:12">
      <c r="B10" t="s">
        <v>9</v>
      </c>
      <c r="D10" s="19">
        <v>100</v>
      </c>
    </row>
    <row r="11" spans="1:12">
      <c r="B11" t="s">
        <v>10</v>
      </c>
      <c r="D11" s="20"/>
    </row>
    <row r="12" spans="1:12">
      <c r="B12" t="s">
        <v>128</v>
      </c>
      <c r="D12" s="66">
        <v>100</v>
      </c>
    </row>
    <row r="13" spans="1:12">
      <c r="B13" t="s">
        <v>129</v>
      </c>
      <c r="D13" s="21">
        <v>1</v>
      </c>
    </row>
    <row r="14" spans="1:12">
      <c r="D14" s="28">
        <v>1</v>
      </c>
      <c r="E14" t="s">
        <v>60</v>
      </c>
    </row>
    <row r="15" spans="1:12">
      <c r="D15" s="29">
        <v>1</v>
      </c>
      <c r="E15" t="s">
        <v>60</v>
      </c>
    </row>
    <row r="16" spans="1:12">
      <c r="D16" s="29">
        <v>1</v>
      </c>
      <c r="E16" t="s">
        <v>60</v>
      </c>
    </row>
    <row r="17" spans="1:12">
      <c r="D17" s="21">
        <v>1</v>
      </c>
      <c r="E17" t="s">
        <v>60</v>
      </c>
    </row>
    <row r="19" spans="1:12" ht="24" thickBot="1">
      <c r="A19" s="37"/>
      <c r="B19" s="37" t="s">
        <v>130</v>
      </c>
      <c r="C19" s="1"/>
      <c r="D19" s="37"/>
      <c r="E19" s="37"/>
      <c r="F19" s="37"/>
      <c r="G19" s="37"/>
      <c r="H19" s="1"/>
      <c r="I19" s="1"/>
      <c r="J19" s="1"/>
      <c r="K19" s="1"/>
      <c r="L19" s="1"/>
    </row>
    <row r="20" spans="1:12">
      <c r="B20" t="s">
        <v>76</v>
      </c>
      <c r="D20" s="34" t="s">
        <v>52</v>
      </c>
    </row>
    <row r="21" spans="1:12">
      <c r="D21" s="33"/>
      <c r="E21" s="33"/>
      <c r="F21" s="33"/>
    </row>
    <row r="22" spans="1:12">
      <c r="B22" t="s">
        <v>79</v>
      </c>
      <c r="D22" s="44">
        <v>0</v>
      </c>
      <c r="E22" t="s">
        <v>60</v>
      </c>
    </row>
    <row r="23" spans="1:12">
      <c r="B23" t="s">
        <v>80</v>
      </c>
      <c r="D23" s="30">
        <v>1</v>
      </c>
      <c r="E23" t="s">
        <v>60</v>
      </c>
    </row>
    <row r="25" spans="1:12">
      <c r="B25" t="s">
        <v>148</v>
      </c>
      <c r="D25" s="69">
        <v>0</v>
      </c>
      <c r="E25" t="s">
        <v>60</v>
      </c>
    </row>
    <row r="26" spans="1:12">
      <c r="B26" t="s">
        <v>149</v>
      </c>
      <c r="D26" s="70">
        <v>1</v>
      </c>
      <c r="E26" t="s">
        <v>60</v>
      </c>
    </row>
    <row r="28" spans="1:12">
      <c r="B28" t="s">
        <v>77</v>
      </c>
      <c r="D28" s="162">
        <v>1</v>
      </c>
      <c r="E28" t="s">
        <v>60</v>
      </c>
    </row>
    <row r="29" spans="1:12">
      <c r="B29" t="s">
        <v>78</v>
      </c>
      <c r="D29" s="144">
        <v>1</v>
      </c>
      <c r="E29" t="s">
        <v>60</v>
      </c>
    </row>
    <row r="31" spans="1:12">
      <c r="D31" s="11" t="s">
        <v>119</v>
      </c>
    </row>
    <row r="32" spans="1:12">
      <c r="B32" t="s">
        <v>120</v>
      </c>
      <c r="C32" s="61"/>
      <c r="D32" s="116">
        <v>1</v>
      </c>
      <c r="E32" s="61" t="s">
        <v>117</v>
      </c>
      <c r="F32" t="s">
        <v>118</v>
      </c>
    </row>
    <row r="33" spans="2:8">
      <c r="B33" t="s">
        <v>121</v>
      </c>
      <c r="D33" s="117">
        <v>1</v>
      </c>
      <c r="E33" s="61" t="s">
        <v>116</v>
      </c>
      <c r="F33" t="s">
        <v>118</v>
      </c>
    </row>
    <row r="35" spans="2:8">
      <c r="B35" t="s">
        <v>122</v>
      </c>
      <c r="D35" s="62">
        <v>1</v>
      </c>
      <c r="E35" t="s">
        <v>60</v>
      </c>
    </row>
    <row r="37" spans="2:8">
      <c r="B37" t="s">
        <v>49</v>
      </c>
      <c r="D37" s="22" t="s">
        <v>62</v>
      </c>
    </row>
    <row r="38" spans="2:8">
      <c r="B38" t="s">
        <v>50</v>
      </c>
      <c r="D38" s="42" t="s">
        <v>61</v>
      </c>
    </row>
    <row r="39" spans="2:8">
      <c r="B39" t="s">
        <v>51</v>
      </c>
      <c r="D39" s="43" t="s">
        <v>63</v>
      </c>
    </row>
    <row r="40" spans="2:8">
      <c r="B40" t="s">
        <v>85</v>
      </c>
      <c r="D40" s="35" t="s">
        <v>86</v>
      </c>
    </row>
    <row r="42" spans="2:8">
      <c r="B42" t="s">
        <v>82</v>
      </c>
      <c r="D42" s="16">
        <v>1</v>
      </c>
    </row>
    <row r="43" spans="2:8">
      <c r="B43" t="s">
        <v>87</v>
      </c>
      <c r="D43" s="67">
        <v>43831</v>
      </c>
      <c r="F43" t="s">
        <v>126</v>
      </c>
    </row>
    <row r="44" spans="2:8">
      <c r="D44" s="16"/>
    </row>
    <row r="45" spans="2:8">
      <c r="D45" s="68" t="s">
        <v>131</v>
      </c>
      <c r="E45" s="11" t="s">
        <v>132</v>
      </c>
      <c r="F45" s="11" t="s">
        <v>133</v>
      </c>
    </row>
    <row r="46" spans="2:8">
      <c r="B46" t="s">
        <v>125</v>
      </c>
      <c r="D46" s="64">
        <v>1500</v>
      </c>
      <c r="E46" s="64">
        <v>0</v>
      </c>
      <c r="F46" s="64">
        <v>-1500</v>
      </c>
      <c r="H46" t="s">
        <v>126</v>
      </c>
    </row>
    <row r="47" spans="2:8">
      <c r="B47" t="s">
        <v>124</v>
      </c>
      <c r="D47" s="65">
        <v>0.25</v>
      </c>
      <c r="E47" s="65">
        <v>0</v>
      </c>
      <c r="F47" s="65">
        <v>-0.25</v>
      </c>
      <c r="H47" t="s">
        <v>126</v>
      </c>
    </row>
    <row r="48" spans="2:8">
      <c r="D48" s="4"/>
    </row>
    <row r="49" spans="1:12" ht="24" thickBot="1">
      <c r="A49" s="37"/>
      <c r="B49" s="37" t="s">
        <v>3</v>
      </c>
      <c r="C49" s="1"/>
      <c r="D49" s="37"/>
      <c r="E49" s="37"/>
      <c r="F49" s="37"/>
      <c r="G49" s="37"/>
      <c r="H49" s="1"/>
      <c r="I49" s="1"/>
      <c r="J49" s="1"/>
      <c r="K49" s="1"/>
      <c r="L49" s="1"/>
    </row>
    <row r="50" spans="1:12" ht="20.25">
      <c r="B50" s="2" t="s">
        <v>28</v>
      </c>
      <c r="H50" s="2" t="s">
        <v>54</v>
      </c>
    </row>
    <row r="51" spans="1:12" ht="20.25">
      <c r="B51" s="2"/>
      <c r="H51" s="2"/>
    </row>
    <row r="52" spans="1:12" ht="20.25">
      <c r="B52" t="s">
        <v>5</v>
      </c>
      <c r="D52" s="8" t="s">
        <v>6</v>
      </c>
      <c r="H52" t="s">
        <v>69</v>
      </c>
      <c r="J52" s="39" t="s">
        <v>65</v>
      </c>
    </row>
    <row r="53" spans="1:12" ht="18">
      <c r="B53" s="3"/>
      <c r="H53" t="s">
        <v>70</v>
      </c>
      <c r="J53" s="40" t="s">
        <v>66</v>
      </c>
    </row>
    <row r="54" spans="1:12" ht="15">
      <c r="B54" t="s">
        <v>81</v>
      </c>
      <c r="D54" s="7">
        <v>100</v>
      </c>
      <c r="H54" t="s">
        <v>71</v>
      </c>
      <c r="J54" s="41" t="s">
        <v>67</v>
      </c>
    </row>
    <row r="56" spans="1:12">
      <c r="B56" t="s">
        <v>27</v>
      </c>
      <c r="D56" s="10">
        <v>100</v>
      </c>
    </row>
    <row r="58" spans="1:12" ht="20.25">
      <c r="B58" t="s">
        <v>26</v>
      </c>
      <c r="D58" s="12">
        <v>100</v>
      </c>
      <c r="H58" s="2" t="s">
        <v>89</v>
      </c>
    </row>
    <row r="60" spans="1:12" ht="24" thickBot="1">
      <c r="B60" t="s">
        <v>25</v>
      </c>
      <c r="D60" s="13">
        <v>100</v>
      </c>
      <c r="H60" t="s">
        <v>53</v>
      </c>
      <c r="J60" s="1" t="s">
        <v>72</v>
      </c>
    </row>
    <row r="62" spans="1:12" ht="21" thickBot="1">
      <c r="B62" t="s">
        <v>24</v>
      </c>
      <c r="D62" s="14">
        <v>100</v>
      </c>
      <c r="H62" t="s">
        <v>55</v>
      </c>
      <c r="J62" s="2" t="s">
        <v>73</v>
      </c>
    </row>
    <row r="63" spans="1:12" ht="15.75" thickTop="1">
      <c r="H63" t="s">
        <v>56</v>
      </c>
      <c r="J63" s="3" t="s">
        <v>74</v>
      </c>
    </row>
    <row r="64" spans="1:12" ht="14.25">
      <c r="H64" t="s">
        <v>57</v>
      </c>
      <c r="J64" s="9" t="s">
        <v>75</v>
      </c>
    </row>
    <row r="66" spans="1:12" ht="24" thickBot="1">
      <c r="A66" s="37"/>
      <c r="B66" s="37" t="s">
        <v>134</v>
      </c>
      <c r="C66" s="1"/>
      <c r="D66" s="37"/>
      <c r="E66" s="37"/>
      <c r="F66" s="37"/>
      <c r="G66" s="37"/>
      <c r="H66" s="37"/>
      <c r="I66" s="37"/>
      <c r="J66" s="37"/>
      <c r="K66" s="37"/>
      <c r="L66" s="37"/>
    </row>
    <row r="67" spans="1:12" ht="20.25">
      <c r="B67" s="2" t="s">
        <v>17</v>
      </c>
      <c r="E67" s="3" t="s">
        <v>2</v>
      </c>
      <c r="H67" s="2" t="s">
        <v>135</v>
      </c>
      <c r="L67" s="3"/>
    </row>
    <row r="68" spans="1:12" ht="15">
      <c r="B68" t="s">
        <v>18</v>
      </c>
      <c r="D68" s="6">
        <v>365</v>
      </c>
      <c r="E68" t="s">
        <v>31</v>
      </c>
      <c r="J68" s="11" t="s">
        <v>91</v>
      </c>
      <c r="K68" s="11" t="s">
        <v>104</v>
      </c>
      <c r="L68" s="3" t="s">
        <v>2</v>
      </c>
    </row>
    <row r="69" spans="1:12">
      <c r="B69" t="s">
        <v>32</v>
      </c>
      <c r="D69" s="6">
        <v>12</v>
      </c>
      <c r="E69" t="s">
        <v>33</v>
      </c>
      <c r="J69" s="15" t="s">
        <v>92</v>
      </c>
      <c r="K69" s="56">
        <v>1</v>
      </c>
      <c r="L69" t="s">
        <v>91</v>
      </c>
    </row>
    <row r="70" spans="1:12">
      <c r="B70" t="s">
        <v>20</v>
      </c>
      <c r="D70" s="6">
        <v>4</v>
      </c>
      <c r="E70" t="s">
        <v>34</v>
      </c>
      <c r="J70" s="15" t="s">
        <v>93</v>
      </c>
      <c r="K70" s="56">
        <v>2</v>
      </c>
    </row>
    <row r="71" spans="1:12">
      <c r="B71" t="s">
        <v>19</v>
      </c>
      <c r="D71" s="6">
        <v>3</v>
      </c>
      <c r="E71" t="s">
        <v>35</v>
      </c>
      <c r="J71" s="15" t="s">
        <v>94</v>
      </c>
      <c r="K71" s="56">
        <v>3</v>
      </c>
    </row>
    <row r="72" spans="1:12">
      <c r="D72" s="4"/>
      <c r="J72" s="15" t="s">
        <v>95</v>
      </c>
      <c r="K72" s="56">
        <v>4</v>
      </c>
    </row>
    <row r="73" spans="1:12">
      <c r="B73" t="s">
        <v>21</v>
      </c>
      <c r="D73" s="5">
        <v>1.0000000000000001E-5</v>
      </c>
      <c r="E73" t="s">
        <v>84</v>
      </c>
      <c r="J73" s="15" t="s">
        <v>96</v>
      </c>
      <c r="K73" s="56">
        <v>5</v>
      </c>
    </row>
    <row r="74" spans="1:12">
      <c r="B74" t="s">
        <v>22</v>
      </c>
      <c r="D74" s="6">
        <v>1000</v>
      </c>
      <c r="E74" t="s">
        <v>22</v>
      </c>
      <c r="J74" s="15" t="s">
        <v>97</v>
      </c>
      <c r="K74" s="56">
        <v>6</v>
      </c>
    </row>
    <row r="75" spans="1:12">
      <c r="B75" t="s">
        <v>0</v>
      </c>
      <c r="D75" s="6">
        <v>1000000</v>
      </c>
      <c r="E75" t="s">
        <v>0</v>
      </c>
      <c r="J75" s="15" t="s">
        <v>98</v>
      </c>
      <c r="K75" s="56">
        <v>7</v>
      </c>
    </row>
    <row r="76" spans="1:12">
      <c r="B76" t="s">
        <v>36</v>
      </c>
      <c r="D76" s="6">
        <v>1000000000</v>
      </c>
      <c r="E76" t="s">
        <v>36</v>
      </c>
      <c r="J76" s="15" t="s">
        <v>99</v>
      </c>
      <c r="K76" s="56">
        <v>8</v>
      </c>
    </row>
    <row r="77" spans="1:12">
      <c r="B77" t="s">
        <v>88</v>
      </c>
      <c r="D77" s="5">
        <v>9.9999999999999995E-8</v>
      </c>
      <c r="E77" t="s">
        <v>23</v>
      </c>
      <c r="J77" s="15" t="s">
        <v>100</v>
      </c>
      <c r="K77" s="56">
        <v>9</v>
      </c>
    </row>
    <row r="78" spans="1:12">
      <c r="J78" s="15" t="s">
        <v>101</v>
      </c>
      <c r="K78" s="56">
        <v>10</v>
      </c>
    </row>
    <row r="79" spans="1:12">
      <c r="J79" s="15" t="s">
        <v>102</v>
      </c>
      <c r="K79" s="56">
        <v>11</v>
      </c>
    </row>
    <row r="80" spans="1:12">
      <c r="J80" s="15" t="s">
        <v>103</v>
      </c>
      <c r="K80" s="56">
        <v>12</v>
      </c>
    </row>
    <row r="81" spans="2:12" ht="20.25">
      <c r="B81" s="2" t="s">
        <v>11</v>
      </c>
      <c r="D81" s="4"/>
    </row>
    <row r="82" spans="2:12" ht="15">
      <c r="B82" t="s">
        <v>37</v>
      </c>
      <c r="C82" s="23"/>
      <c r="D82" s="25" t="s">
        <v>1</v>
      </c>
      <c r="E82" t="s">
        <v>47</v>
      </c>
      <c r="J82" s="11" t="s">
        <v>90</v>
      </c>
      <c r="K82" s="11" t="s">
        <v>104</v>
      </c>
      <c r="L82" s="3" t="s">
        <v>2</v>
      </c>
    </row>
    <row r="83" spans="2:12">
      <c r="B83" t="s">
        <v>38</v>
      </c>
      <c r="C83" s="23"/>
      <c r="D83" s="25" t="s">
        <v>12</v>
      </c>
      <c r="E83" t="s">
        <v>48</v>
      </c>
      <c r="J83" s="15" t="s">
        <v>91</v>
      </c>
      <c r="K83" s="56">
        <v>1</v>
      </c>
      <c r="L83" t="s">
        <v>90</v>
      </c>
    </row>
    <row r="84" spans="2:12">
      <c r="B84" t="s">
        <v>39</v>
      </c>
      <c r="C84" s="24"/>
      <c r="D84" s="26" t="s">
        <v>13</v>
      </c>
      <c r="E84" t="s">
        <v>43</v>
      </c>
      <c r="J84" s="15" t="s">
        <v>112</v>
      </c>
      <c r="K84" s="56">
        <v>3</v>
      </c>
    </row>
    <row r="85" spans="2:12">
      <c r="B85" t="s">
        <v>40</v>
      </c>
      <c r="C85" s="24"/>
      <c r="D85" s="26" t="s">
        <v>16</v>
      </c>
      <c r="E85" t="s">
        <v>44</v>
      </c>
      <c r="J85" s="15" t="s">
        <v>113</v>
      </c>
      <c r="K85" s="56">
        <v>6</v>
      </c>
    </row>
    <row r="86" spans="2:12">
      <c r="B86" t="s">
        <v>41</v>
      </c>
      <c r="C86" s="24"/>
      <c r="D86" s="27" t="s">
        <v>15</v>
      </c>
      <c r="E86" t="s">
        <v>45</v>
      </c>
      <c r="J86" s="15" t="s">
        <v>114</v>
      </c>
      <c r="K86" s="56">
        <v>12</v>
      </c>
    </row>
    <row r="87" spans="2:12">
      <c r="B87" t="s">
        <v>42</v>
      </c>
      <c r="C87" s="24"/>
      <c r="D87" s="27" t="s">
        <v>14</v>
      </c>
      <c r="E87" t="s">
        <v>46</v>
      </c>
    </row>
    <row r="88" spans="2:12">
      <c r="C88" s="24"/>
    </row>
    <row r="89" spans="2:12">
      <c r="D89" s="32">
        <v>1</v>
      </c>
    </row>
    <row r="90" spans="2:12" ht="20.25">
      <c r="B90" t="s">
        <v>136</v>
      </c>
      <c r="D90" s="31" t="str">
        <f>IF(D89=1,Pf_unt_ja,Pf_unt_nein)</f>
        <v>▼</v>
      </c>
      <c r="E90" t="s">
        <v>83</v>
      </c>
      <c r="J90" s="11" t="s">
        <v>176</v>
      </c>
      <c r="K90" s="11" t="s">
        <v>104</v>
      </c>
    </row>
    <row r="91" spans="2:12" ht="17.25" customHeight="1">
      <c r="B91" t="s">
        <v>137</v>
      </c>
      <c r="J91" s="15" t="s">
        <v>177</v>
      </c>
      <c r="K91" s="56">
        <v>1</v>
      </c>
    </row>
    <row r="92" spans="2:12" ht="17.25" customHeight="1">
      <c r="J92" s="15" t="s">
        <v>178</v>
      </c>
      <c r="K92" s="56">
        <v>2</v>
      </c>
    </row>
    <row r="93" spans="2:12" ht="17.25" customHeight="1">
      <c r="B93" s="2" t="s">
        <v>146</v>
      </c>
      <c r="E93" s="3" t="s">
        <v>2</v>
      </c>
    </row>
    <row r="94" spans="2:12" ht="17.25" customHeight="1">
      <c r="D94" s="120" t="s">
        <v>143</v>
      </c>
      <c r="E94" t="s">
        <v>147</v>
      </c>
      <c r="J94" s="11" t="s">
        <v>193</v>
      </c>
      <c r="K94" s="11" t="s">
        <v>104</v>
      </c>
      <c r="L94" s="3"/>
    </row>
    <row r="95" spans="2:12" ht="17.25" customHeight="1">
      <c r="D95" s="120" t="s">
        <v>144</v>
      </c>
      <c r="J95" s="15" t="s">
        <v>196</v>
      </c>
      <c r="K95" s="56">
        <v>1</v>
      </c>
    </row>
    <row r="96" spans="2:12" ht="17.25" customHeight="1">
      <c r="D96" s="120" t="s">
        <v>145</v>
      </c>
      <c r="J96" s="15" t="s">
        <v>194</v>
      </c>
      <c r="K96" s="56">
        <v>2</v>
      </c>
    </row>
    <row r="97" spans="10:11" ht="17.25" customHeight="1">
      <c r="J97" s="15" t="s">
        <v>195</v>
      </c>
      <c r="K97" s="56">
        <v>3</v>
      </c>
    </row>
    <row r="98" spans="10:11" ht="17.25" customHeight="1"/>
    <row r="99" spans="10:11" ht="17.25" customHeight="1"/>
    <row r="100" spans="10:11" ht="17.25" customHeight="1"/>
    <row r="101" spans="10:11" ht="17.25" customHeight="1"/>
    <row r="102" spans="10:11" ht="17.25" customHeight="1"/>
    <row r="103" spans="10:11" ht="17.25" customHeight="1"/>
    <row r="104" spans="10:11" ht="17.25" customHeight="1"/>
    <row r="105" spans="10:11" ht="17.25" customHeight="1"/>
    <row r="106" spans="10:11" ht="17.25" customHeight="1"/>
    <row r="107" spans="10:11" ht="17.25" customHeight="1"/>
  </sheetData>
  <sheetProtection sheet="1" objects="1" scenarios="1"/>
  <conditionalFormatting sqref="D22">
    <cfRule type="cellIs" dxfId="13" priority="16" operator="notEqual">
      <formula>0</formula>
    </cfRule>
  </conditionalFormatting>
  <conditionalFormatting sqref="D14">
    <cfRule type="cellIs" dxfId="12" priority="15" stopIfTrue="1" operator="equal">
      <formula>1</formula>
    </cfRule>
  </conditionalFormatting>
  <conditionalFormatting sqref="D15">
    <cfRule type="cellIs" dxfId="11" priority="14" stopIfTrue="1" operator="equal">
      <formula>1</formula>
    </cfRule>
  </conditionalFormatting>
  <conditionalFormatting sqref="D16">
    <cfRule type="cellIs" dxfId="10" priority="13" stopIfTrue="1" operator="equal">
      <formula>1</formula>
    </cfRule>
  </conditionalFormatting>
  <conditionalFormatting sqref="D17:D18">
    <cfRule type="cellIs" dxfId="9" priority="12" stopIfTrue="1" operator="equal">
      <formula>1</formula>
    </cfRule>
  </conditionalFormatting>
  <conditionalFormatting sqref="D23">
    <cfRule type="cellIs" dxfId="8" priority="11" operator="notEqual">
      <formula>0</formula>
    </cfRule>
  </conditionalFormatting>
  <conditionalFormatting sqref="D90">
    <cfRule type="cellIs" dxfId="7" priority="10" stopIfTrue="1" operator="equal">
      <formula>Pf_unt_ja</formula>
    </cfRule>
  </conditionalFormatting>
  <conditionalFormatting sqref="D28">
    <cfRule type="cellIs" dxfId="6" priority="9" stopIfTrue="1" operator="equal">
      <formula>1</formula>
    </cfRule>
  </conditionalFormatting>
  <conditionalFormatting sqref="D29">
    <cfRule type="cellIs" dxfId="5" priority="8" stopIfTrue="1" operator="equal">
      <formula>1</formula>
    </cfRule>
  </conditionalFormatting>
  <conditionalFormatting sqref="D35">
    <cfRule type="expression" dxfId="4" priority="7" stopIfTrue="1">
      <formula>D35=1</formula>
    </cfRule>
  </conditionalFormatting>
  <conditionalFormatting sqref="D43">
    <cfRule type="expression" dxfId="3" priority="5" stopIfTrue="1">
      <formula>F$6=1</formula>
    </cfRule>
    <cfRule type="expression" dxfId="2" priority="6" stopIfTrue="1">
      <formula>F$7=1</formula>
    </cfRule>
  </conditionalFormatting>
  <conditionalFormatting sqref="D25">
    <cfRule type="cellIs" dxfId="1" priority="4" operator="notEqual">
      <formula>0</formula>
    </cfRule>
  </conditionalFormatting>
  <conditionalFormatting sqref="D26">
    <cfRule type="cellIs" dxfId="0" priority="3" operator="notEqual">
      <formula>0</formula>
    </cfRule>
  </conditionalFormatting>
  <dataValidations disablePrompts="1" count="3">
    <dataValidation type="list" allowBlank="1" showInputMessage="1" showErrorMessage="1" sqref="D32:D33" xr:uid="{00000000-0002-0000-0400-000000000000}">
      <formula1>"1,0"</formula1>
    </dataValidation>
    <dataValidation type="decimal" operator="greaterThanOrEqual" allowBlank="1" showInputMessage="1" showErrorMessage="1" errorTitle="Eingabehinweis" error="Positive Werte eingeben !" sqref="F6" xr:uid="{00000000-0002-0000-0400-000001000000}">
      <formula1>0</formula1>
    </dataValidation>
    <dataValidation type="decimal" operator="lessThanOrEqual" allowBlank="1" showInputMessage="1" showErrorMessage="1" errorTitle="Achtung" error="Negative Werte eingeben !" sqref="F7" xr:uid="{00000000-0002-0000-0400-000002000000}">
      <formula1>0</formula1>
    </dataValidation>
  </dataValidations>
  <printOptions horizontalCentered="1"/>
  <pageMargins left="0.70866141732283472" right="0.70866141732283472" top="0.98425196850393704" bottom="0.78740157480314965" header="0.31496062992125984" footer="0.31496062992125984"/>
  <pageSetup paperSize="9" scale="47" fitToHeight="3" orientation="landscape" r:id="rId1"/>
  <headerFooter>
    <oddHeader>&amp;R&amp;G</oddHeader>
    <oddFooter>&amp;LBeispiel von &amp;"Arial,Fett"www.financial-modelling-videos.de&amp;C&amp;A&amp;RSeite &amp;P von &amp;N</oddFooter>
  </headerFooter>
  <rowBreaks count="1" manualBreakCount="1">
    <brk id="48" max="11"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08A4BF-9D42-4676-B157-4C79826A33D3}">
  <sheetPr>
    <tabColor rgb="FF00B0F0"/>
  </sheetPr>
  <dimension ref="A1:G57"/>
  <sheetViews>
    <sheetView showGridLines="0" showRowColHeaders="0" zoomScale="85" zoomScaleNormal="85" workbookViewId="0"/>
  </sheetViews>
  <sheetFormatPr baseColWidth="10" defaultColWidth="0" defaultRowHeight="12.75" customHeight="1" zeroHeight="1"/>
  <cols>
    <col min="1" max="1" width="4.5703125" customWidth="1"/>
    <col min="2" max="2" width="64.28515625" customWidth="1"/>
    <col min="3" max="3" width="8.7109375" customWidth="1"/>
    <col min="4" max="4" width="64.28515625" customWidth="1"/>
    <col min="5" max="5" width="8.7109375" customWidth="1"/>
    <col min="6" max="6" width="64.28515625" customWidth="1"/>
    <col min="7" max="7" width="4.5703125" customWidth="1"/>
    <col min="8" max="16384" width="11.42578125" hidden="1"/>
  </cols>
  <sheetData>
    <row r="1" spans="1:7">
      <c r="A1" s="227"/>
      <c r="B1" s="227"/>
      <c r="C1" s="227"/>
      <c r="D1" s="227"/>
      <c r="E1" s="227"/>
      <c r="F1" s="227"/>
      <c r="G1" s="227"/>
    </row>
    <row r="2" spans="1:7">
      <c r="A2" s="227"/>
      <c r="B2" s="50"/>
      <c r="C2" s="50"/>
      <c r="D2" s="50"/>
      <c r="E2" s="50"/>
      <c r="F2" s="50"/>
      <c r="G2" s="228"/>
    </row>
    <row r="3" spans="1:7">
      <c r="A3" s="227"/>
      <c r="B3" s="50"/>
      <c r="G3" s="228"/>
    </row>
    <row r="4" spans="1:7">
      <c r="A4" s="227"/>
      <c r="B4" s="50"/>
      <c r="G4" s="228"/>
    </row>
    <row r="5" spans="1:7">
      <c r="A5" s="227"/>
      <c r="B5" s="50"/>
      <c r="G5" s="228"/>
    </row>
    <row r="6" spans="1:7">
      <c r="A6" s="227"/>
      <c r="B6" s="50"/>
      <c r="G6" s="228"/>
    </row>
    <row r="7" spans="1:7" ht="18">
      <c r="A7" s="227"/>
      <c r="B7" s="50"/>
      <c r="C7" s="229"/>
      <c r="D7" s="229"/>
      <c r="G7" s="228"/>
    </row>
    <row r="8" spans="1:7" ht="18">
      <c r="A8" s="227"/>
      <c r="B8" s="50"/>
      <c r="C8" s="229"/>
      <c r="D8" s="229"/>
      <c r="G8" s="228"/>
    </row>
    <row r="9" spans="1:7" ht="26.25">
      <c r="A9" s="227"/>
      <c r="B9" s="250" t="s">
        <v>263</v>
      </c>
      <c r="C9" s="229"/>
      <c r="D9" s="229"/>
      <c r="G9" s="228"/>
    </row>
    <row r="10" spans="1:7" ht="26.25">
      <c r="A10" s="227"/>
      <c r="B10" s="230" t="s">
        <v>264</v>
      </c>
      <c r="C10" s="229"/>
      <c r="D10" s="229"/>
      <c r="G10" s="228"/>
    </row>
    <row r="11" spans="1:7" ht="26.25">
      <c r="A11" s="227"/>
      <c r="B11" s="230" t="s">
        <v>265</v>
      </c>
      <c r="C11" s="229"/>
      <c r="D11" s="229"/>
      <c r="G11" s="228"/>
    </row>
    <row r="12" spans="1:7" ht="18">
      <c r="A12" s="227"/>
      <c r="B12" s="50"/>
      <c r="C12" s="229"/>
      <c r="D12" s="229"/>
      <c r="G12" s="228"/>
    </row>
    <row r="13" spans="1:7" ht="18">
      <c r="A13" s="227"/>
      <c r="B13" s="50"/>
      <c r="C13" s="229"/>
      <c r="D13" s="229"/>
      <c r="G13" s="228"/>
    </row>
    <row r="14" spans="1:7" ht="23.25">
      <c r="A14" s="227"/>
      <c r="B14" s="231" t="s">
        <v>266</v>
      </c>
      <c r="C14" s="229"/>
      <c r="D14" s="229"/>
      <c r="G14" s="228"/>
    </row>
    <row r="15" spans="1:7" ht="23.25">
      <c r="A15" s="227"/>
      <c r="B15" s="231"/>
      <c r="C15" s="229"/>
      <c r="D15" s="229"/>
      <c r="G15" s="228"/>
    </row>
    <row r="16" spans="1:7" ht="18">
      <c r="A16" s="227"/>
      <c r="B16" s="50"/>
      <c r="C16" s="229"/>
      <c r="D16" s="229"/>
      <c r="G16" s="228"/>
    </row>
    <row r="17" spans="1:7" ht="18">
      <c r="A17" s="227"/>
      <c r="B17" s="50"/>
      <c r="C17" s="229"/>
      <c r="D17" s="229"/>
      <c r="G17" s="228"/>
    </row>
    <row r="18" spans="1:7" ht="18">
      <c r="A18" s="227"/>
      <c r="B18" s="50"/>
      <c r="C18" s="229"/>
      <c r="D18" s="229"/>
      <c r="G18" s="228"/>
    </row>
    <row r="19" spans="1:7" ht="18">
      <c r="A19" s="227"/>
      <c r="B19" s="50"/>
      <c r="C19" s="229"/>
      <c r="D19" s="229"/>
      <c r="G19" s="228"/>
    </row>
    <row r="20" spans="1:7">
      <c r="A20" s="227"/>
      <c r="B20" s="227"/>
      <c r="C20" s="227"/>
      <c r="D20" s="227"/>
      <c r="E20" s="227"/>
      <c r="F20" s="227"/>
      <c r="G20" s="227"/>
    </row>
    <row r="21" spans="1:7" ht="13.5" thickBot="1">
      <c r="A21" s="227"/>
      <c r="B21" s="227"/>
      <c r="C21" s="227"/>
      <c r="D21" s="227"/>
      <c r="E21" s="227"/>
      <c r="F21" s="227"/>
      <c r="G21" s="227"/>
    </row>
    <row r="22" spans="1:7" ht="27.75" thickTop="1" thickBot="1">
      <c r="A22" s="227"/>
      <c r="B22" s="232" t="s">
        <v>267</v>
      </c>
      <c r="C22" s="233"/>
      <c r="D22" s="233"/>
      <c r="E22" s="233"/>
      <c r="F22" s="234"/>
      <c r="G22" s="228"/>
    </row>
    <row r="23" spans="1:7" ht="14.25" thickTop="1" thickBot="1">
      <c r="A23" s="227"/>
      <c r="B23" s="227"/>
      <c r="C23" s="227"/>
      <c r="D23" s="227"/>
      <c r="E23" s="227"/>
      <c r="F23" s="227"/>
      <c r="G23" s="227"/>
    </row>
    <row r="24" spans="1:7" ht="34.5" customHeight="1" thickTop="1">
      <c r="A24" s="227"/>
      <c r="B24" s="235" t="s">
        <v>281</v>
      </c>
      <c r="C24" s="240"/>
      <c r="D24" s="239"/>
      <c r="E24" s="251"/>
      <c r="F24" s="241"/>
      <c r="G24" s="228"/>
    </row>
    <row r="25" spans="1:7" ht="34.5" customHeight="1">
      <c r="A25" s="227"/>
      <c r="B25" s="236"/>
      <c r="C25" s="252" t="s">
        <v>284</v>
      </c>
      <c r="D25" s="264" t="s">
        <v>269</v>
      </c>
      <c r="E25" s="265" t="s">
        <v>269</v>
      </c>
      <c r="F25" s="266" t="s">
        <v>269</v>
      </c>
      <c r="G25" s="228"/>
    </row>
    <row r="26" spans="1:7" ht="34.5" customHeight="1">
      <c r="A26" s="227"/>
      <c r="B26" s="236"/>
      <c r="C26" s="253" t="s">
        <v>284</v>
      </c>
      <c r="D26" s="270" t="s">
        <v>270</v>
      </c>
      <c r="E26" s="271"/>
      <c r="F26" s="272"/>
      <c r="G26" s="228"/>
    </row>
    <row r="27" spans="1:7" ht="34.5" customHeight="1">
      <c r="A27" s="227"/>
      <c r="B27" s="236"/>
      <c r="C27" s="252" t="s">
        <v>284</v>
      </c>
      <c r="D27" s="273" t="s">
        <v>271</v>
      </c>
      <c r="E27" s="274"/>
      <c r="F27" s="275"/>
      <c r="G27" s="228"/>
    </row>
    <row r="28" spans="1:7" ht="34.5" customHeight="1">
      <c r="A28" s="227"/>
      <c r="B28" s="236"/>
      <c r="C28" s="253" t="s">
        <v>284</v>
      </c>
      <c r="D28" s="270" t="s">
        <v>272</v>
      </c>
      <c r="E28" s="271"/>
      <c r="F28" s="272"/>
      <c r="G28" s="228"/>
    </row>
    <row r="29" spans="1:7" ht="34.5" customHeight="1">
      <c r="A29" s="227"/>
      <c r="B29" s="236"/>
      <c r="C29" s="252" t="s">
        <v>284</v>
      </c>
      <c r="D29" s="273" t="s">
        <v>273</v>
      </c>
      <c r="E29" s="274"/>
      <c r="F29" s="275"/>
      <c r="G29" s="228"/>
    </row>
    <row r="30" spans="1:7" ht="34.5" customHeight="1">
      <c r="A30" s="227"/>
      <c r="B30" s="236"/>
      <c r="C30" s="253" t="s">
        <v>284</v>
      </c>
      <c r="D30" s="270" t="s">
        <v>274</v>
      </c>
      <c r="E30" s="271"/>
      <c r="F30" s="272"/>
      <c r="G30" s="228"/>
    </row>
    <row r="31" spans="1:7" ht="51" customHeight="1">
      <c r="A31" s="227"/>
      <c r="B31" s="236"/>
      <c r="C31" s="252" t="s">
        <v>284</v>
      </c>
      <c r="D31" s="273" t="s">
        <v>275</v>
      </c>
      <c r="E31" s="274"/>
      <c r="F31" s="275"/>
      <c r="G31" s="228"/>
    </row>
    <row r="32" spans="1:7" ht="34.5" customHeight="1">
      <c r="A32" s="227"/>
      <c r="B32" s="236"/>
      <c r="C32" s="253" t="s">
        <v>284</v>
      </c>
      <c r="D32" s="270" t="s">
        <v>276</v>
      </c>
      <c r="E32" s="271"/>
      <c r="F32" s="272"/>
      <c r="G32" s="228"/>
    </row>
    <row r="33" spans="1:7" ht="34.5" customHeight="1">
      <c r="A33" s="227"/>
      <c r="B33" s="236"/>
      <c r="C33" s="252" t="s">
        <v>284</v>
      </c>
      <c r="D33" s="273" t="s">
        <v>277</v>
      </c>
      <c r="E33" s="274"/>
      <c r="F33" s="275"/>
      <c r="G33" s="228"/>
    </row>
    <row r="34" spans="1:7" ht="34.5" customHeight="1">
      <c r="A34" s="227"/>
      <c r="B34" s="236"/>
      <c r="C34" s="253" t="s">
        <v>284</v>
      </c>
      <c r="D34" s="270" t="s">
        <v>278</v>
      </c>
      <c r="E34" s="271"/>
      <c r="F34" s="272"/>
      <c r="G34" s="228"/>
    </row>
    <row r="35" spans="1:7" ht="34.5" customHeight="1">
      <c r="A35" s="227"/>
      <c r="B35" s="236"/>
      <c r="C35" s="252" t="s">
        <v>284</v>
      </c>
      <c r="D35" s="273" t="s">
        <v>279</v>
      </c>
      <c r="E35" s="274"/>
      <c r="F35" s="275"/>
      <c r="G35" s="228"/>
    </row>
    <row r="36" spans="1:7" ht="34.5" customHeight="1">
      <c r="A36" s="227"/>
      <c r="B36" s="236"/>
      <c r="C36" s="253" t="s">
        <v>284</v>
      </c>
      <c r="D36" s="270" t="s">
        <v>280</v>
      </c>
      <c r="E36" s="271"/>
      <c r="F36" s="272"/>
      <c r="G36" s="228"/>
    </row>
    <row r="37" spans="1:7" ht="17.25" customHeight="1" thickBot="1">
      <c r="A37" s="227"/>
      <c r="B37" s="236"/>
      <c r="C37" s="237"/>
      <c r="D37" s="273"/>
      <c r="E37" s="274"/>
      <c r="F37" s="275"/>
      <c r="G37" s="228"/>
    </row>
    <row r="38" spans="1:7" ht="34.5" customHeight="1" thickTop="1">
      <c r="A38" s="227"/>
      <c r="B38" s="238" t="s">
        <v>282</v>
      </c>
      <c r="C38" s="240"/>
      <c r="D38" s="239"/>
      <c r="E38" s="251"/>
      <c r="F38" s="241"/>
      <c r="G38" s="228"/>
    </row>
    <row r="39" spans="1:7" ht="58.5" customHeight="1">
      <c r="A39" s="227"/>
      <c r="B39" s="236" t="s">
        <v>283</v>
      </c>
      <c r="C39" s="252" t="s">
        <v>284</v>
      </c>
      <c r="D39" s="264" t="s">
        <v>268</v>
      </c>
      <c r="E39" s="265"/>
      <c r="F39" s="266"/>
      <c r="G39" s="228"/>
    </row>
    <row r="40" spans="1:7" ht="34.5" customHeight="1" thickBot="1">
      <c r="A40" s="227"/>
      <c r="B40" s="242"/>
      <c r="C40" s="243"/>
      <c r="D40" s="267"/>
      <c r="E40" s="268"/>
      <c r="F40" s="269"/>
      <c r="G40" s="228"/>
    </row>
    <row r="41" spans="1:7" ht="15.75" thickTop="1">
      <c r="A41" s="227"/>
      <c r="B41" s="244"/>
      <c r="C41" s="244"/>
      <c r="D41" s="244"/>
      <c r="E41" s="245"/>
      <c r="F41" s="246"/>
      <c r="G41" s="228"/>
    </row>
    <row r="42" spans="1:7" ht="25.5">
      <c r="A42" s="227"/>
      <c r="B42" s="244"/>
      <c r="C42" s="247"/>
      <c r="D42" s="244"/>
      <c r="E42" s="248"/>
      <c r="F42" s="244"/>
      <c r="G42" s="228"/>
    </row>
    <row r="43" spans="1:7" ht="25.5">
      <c r="A43" s="227"/>
      <c r="B43" s="244"/>
      <c r="C43" s="247"/>
      <c r="D43" s="244"/>
      <c r="E43" s="248"/>
      <c r="F43" s="244"/>
      <c r="G43" s="228"/>
    </row>
    <row r="44" spans="1:7" ht="25.5">
      <c r="A44" s="227"/>
      <c r="B44" s="244"/>
      <c r="C44" s="247"/>
      <c r="D44" s="244"/>
      <c r="E44" s="248"/>
      <c r="F44" s="244"/>
      <c r="G44" s="228"/>
    </row>
    <row r="45" spans="1:7" ht="25.5">
      <c r="A45" s="227"/>
      <c r="B45" s="244"/>
      <c r="C45" s="247"/>
      <c r="D45" s="244"/>
      <c r="E45" s="248"/>
      <c r="F45" s="244"/>
      <c r="G45" s="228"/>
    </row>
    <row r="46" spans="1:7" ht="25.5" hidden="1">
      <c r="A46" s="227"/>
      <c r="B46" s="244"/>
      <c r="C46" s="247"/>
      <c r="D46" s="244"/>
      <c r="E46" s="248"/>
      <c r="F46" s="244"/>
      <c r="G46" s="228"/>
    </row>
    <row r="47" spans="1:7" ht="25.5" hidden="1">
      <c r="A47" s="227"/>
      <c r="B47" s="244"/>
      <c r="C47" s="247"/>
      <c r="D47" s="244"/>
      <c r="E47" s="248"/>
      <c r="F47" s="244"/>
      <c r="G47" s="228"/>
    </row>
    <row r="48" spans="1:7" ht="25.5" hidden="1">
      <c r="A48" s="227"/>
      <c r="B48" s="244"/>
      <c r="C48" s="247"/>
      <c r="D48" s="244"/>
      <c r="E48" s="248"/>
      <c r="F48" s="244"/>
      <c r="G48" s="228"/>
    </row>
    <row r="49" spans="1:7" ht="25.5" hidden="1">
      <c r="A49" s="227"/>
      <c r="B49" s="244"/>
      <c r="C49" s="247"/>
      <c r="D49" s="244"/>
      <c r="E49" s="248"/>
      <c r="F49" s="244"/>
      <c r="G49" s="228"/>
    </row>
    <row r="50" spans="1:7" ht="25.5" hidden="1">
      <c r="A50" s="227"/>
      <c r="B50" s="244"/>
      <c r="C50" s="247"/>
      <c r="D50" s="244"/>
      <c r="E50" s="248"/>
      <c r="F50" s="244"/>
      <c r="G50" s="228"/>
    </row>
    <row r="51" spans="1:7" ht="25.5" hidden="1">
      <c r="A51" s="227"/>
      <c r="B51" s="244"/>
      <c r="C51" s="247"/>
      <c r="D51" s="244"/>
      <c r="E51" s="248"/>
      <c r="F51" s="244"/>
      <c r="G51" s="228"/>
    </row>
    <row r="52" spans="1:7" ht="25.5" hidden="1">
      <c r="A52" s="227"/>
      <c r="B52" s="244"/>
      <c r="C52" s="247"/>
      <c r="D52" s="244"/>
      <c r="E52" s="248"/>
      <c r="F52" s="244"/>
      <c r="G52" s="228"/>
    </row>
    <row r="53" spans="1:7" ht="25.5" hidden="1">
      <c r="A53" s="227"/>
      <c r="B53" s="244"/>
      <c r="C53" s="247"/>
      <c r="D53" s="244"/>
      <c r="E53" s="248"/>
      <c r="F53" s="244"/>
      <c r="G53" s="228"/>
    </row>
    <row r="54" spans="1:7" ht="25.5" hidden="1">
      <c r="A54" s="227"/>
      <c r="B54" s="244"/>
      <c r="C54" s="247"/>
      <c r="D54" s="244"/>
      <c r="E54" s="248"/>
      <c r="F54" s="244"/>
      <c r="G54" s="228"/>
    </row>
    <row r="55" spans="1:7" ht="25.5" hidden="1">
      <c r="A55" s="227"/>
      <c r="B55" s="244"/>
      <c r="C55" s="247"/>
      <c r="D55" s="244"/>
      <c r="E55" s="248"/>
      <c r="F55" s="244"/>
      <c r="G55" s="228"/>
    </row>
    <row r="56" spans="1:7" hidden="1">
      <c r="A56" s="227"/>
      <c r="B56" s="228"/>
      <c r="C56" s="249"/>
      <c r="D56" s="228"/>
      <c r="E56" s="249"/>
      <c r="F56" s="228"/>
      <c r="G56" s="228"/>
    </row>
    <row r="57" spans="1:7" hidden="1">
      <c r="A57" s="227"/>
      <c r="B57" s="227"/>
      <c r="C57" s="227"/>
      <c r="D57" s="227"/>
      <c r="E57" s="227"/>
      <c r="F57" s="227"/>
      <c r="G57" s="227"/>
    </row>
  </sheetData>
  <sheetProtection algorithmName="SHA-512" hashValue="q0EG9zUllRCVqahLBGCHlRT7pRqv6L3lFgbslE8725zjFATGmnrwA8X9KsEfgDzaQtimzPbPWIECY4N+u7iIvQ==" saltValue="fIplk5SuIM5KSaQo0IHoFw==" spinCount="100000" sheet="1" objects="1" scenarios="1"/>
  <mergeCells count="15">
    <mergeCell ref="D39:F39"/>
    <mergeCell ref="D40:F40"/>
    <mergeCell ref="D25:F25"/>
    <mergeCell ref="D26:F26"/>
    <mergeCell ref="D27:F27"/>
    <mergeCell ref="D28:F28"/>
    <mergeCell ref="D29:F29"/>
    <mergeCell ref="D30:F30"/>
    <mergeCell ref="D37:F37"/>
    <mergeCell ref="D31:F31"/>
    <mergeCell ref="D32:F32"/>
    <mergeCell ref="D33:F33"/>
    <mergeCell ref="D34:F34"/>
    <mergeCell ref="D35:F35"/>
    <mergeCell ref="D36:F36"/>
  </mergeCells>
  <hyperlinks>
    <hyperlink ref="B14" r:id="rId1" xr:uid="{C2AF4291-E7D9-46FB-89E7-A6A4586BB03B}"/>
  </hyperlinks>
  <pageMargins left="0.7" right="0.7" top="0.78740157499999996" bottom="0.78740157499999996" header="0.3" footer="0.3"/>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54</vt:i4>
      </vt:variant>
    </vt:vector>
  </HeadingPairs>
  <TitlesOfParts>
    <vt:vector size="59" baseType="lpstr">
      <vt:lpstr>Hinweis</vt:lpstr>
      <vt:lpstr>Annahmen</vt:lpstr>
      <vt:lpstr>Personal</vt:lpstr>
      <vt:lpstr>Formate</vt:lpstr>
      <vt:lpstr>Komplettes Tool</vt:lpstr>
      <vt:lpstr>A_P1_13</vt:lpstr>
      <vt:lpstr>A_P1_Gehalt_01</vt:lpstr>
      <vt:lpstr>A_P1_Gehalt_02</vt:lpstr>
      <vt:lpstr>A_P1_Gehalt_03</vt:lpstr>
      <vt:lpstr>A_P1_Gehalt_04</vt:lpstr>
      <vt:lpstr>A_P1_Mitarbeiter</vt:lpstr>
      <vt:lpstr>A_P1_Name</vt:lpstr>
      <vt:lpstr>A_P1_Steig_01</vt:lpstr>
      <vt:lpstr>A_P1_Steig_02</vt:lpstr>
      <vt:lpstr>A_P1_Steig_03</vt:lpstr>
      <vt:lpstr>A_P1_Steig_04</vt:lpstr>
      <vt:lpstr>A_SozAb_01</vt:lpstr>
      <vt:lpstr>A_SozAb_02</vt:lpstr>
      <vt:lpstr>A_SozAb_03</vt:lpstr>
      <vt:lpstr>A_SozAb_04</vt:lpstr>
      <vt:lpstr>A_SozAb_05</vt:lpstr>
      <vt:lpstr>A_SozAb_06</vt:lpstr>
      <vt:lpstr>AGSatz_KVPV</vt:lpstr>
      <vt:lpstr>AGSatz_Pausch</vt:lpstr>
      <vt:lpstr>AGSatz_RVAV</vt:lpstr>
      <vt:lpstr>Annahmen!Druckbereich</vt:lpstr>
      <vt:lpstr>Formate!Druckbereich</vt:lpstr>
      <vt:lpstr>Hinweis!Druckbereich</vt:lpstr>
      <vt:lpstr>GanzkleineZahl</vt:lpstr>
      <vt:lpstr>KA_On</vt:lpstr>
      <vt:lpstr>Max_AG_KVPV</vt:lpstr>
      <vt:lpstr>Max_AG_RVAV</vt:lpstr>
      <vt:lpstr>Milliarde</vt:lpstr>
      <vt:lpstr>Million</vt:lpstr>
      <vt:lpstr>Mon_13te_Z</vt:lpstr>
      <vt:lpstr>Mon_13te_Z_kop</vt:lpstr>
      <vt:lpstr>Monate</vt:lpstr>
      <vt:lpstr>Monate_Jahr</vt:lpstr>
      <vt:lpstr>Monate_Quartal</vt:lpstr>
      <vt:lpstr>P_P1_Anz_01</vt:lpstr>
      <vt:lpstr>P_P1_Anz_02</vt:lpstr>
      <vt:lpstr>P_P1_Anz_03</vt:lpstr>
      <vt:lpstr>P_P1_Anz_04</vt:lpstr>
      <vt:lpstr>P_P1_LoNK_01</vt:lpstr>
      <vt:lpstr>P_P1_LoNK_02</vt:lpstr>
      <vt:lpstr>P_P1_LoNK_03</vt:lpstr>
      <vt:lpstr>P_P1_LoNK_04</vt:lpstr>
      <vt:lpstr>Periodizitaet</vt:lpstr>
      <vt:lpstr>Pf_hor_ja</vt:lpstr>
      <vt:lpstr>Pf_hor_nein</vt:lpstr>
      <vt:lpstr>Pf_li</vt:lpstr>
      <vt:lpstr>Pf_re</vt:lpstr>
      <vt:lpstr>Pf_unt_ja</vt:lpstr>
      <vt:lpstr>Pf_unt_nein</vt:lpstr>
      <vt:lpstr>Quartale_Jahr</vt:lpstr>
      <vt:lpstr>Rückzahlungsmethode</vt:lpstr>
      <vt:lpstr>Rund_Tol</vt:lpstr>
      <vt:lpstr>Tage_Jahr</vt:lpstr>
      <vt:lpstr>Tausend</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Fimovi Tutorial</dc:title>
  <dc:creator>D. Gostomski</dc:creator>
  <dc:description>www.financial-modelling-videos.de</dc:description>
  <cp:lastModifiedBy>www.fimovi.de</cp:lastModifiedBy>
  <cp:lastPrinted>2019-07-22T08:00:43Z</cp:lastPrinted>
  <dcterms:created xsi:type="dcterms:W3CDTF">2013-02-07T14:13:17Z</dcterms:created>
  <dcterms:modified xsi:type="dcterms:W3CDTF">2023-01-23T16:59:15Z</dcterms:modified>
</cp:coreProperties>
</file>