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DieseArbeitsmappe" defaultThemeVersion="124226"/>
  <xr:revisionPtr revIDLastSave="0" documentId="13_ncr:1_{E8504C50-6788-41E5-ADE0-FB5C73051AA4}" xr6:coauthVersionLast="47" xr6:coauthVersionMax="47" xr10:uidLastSave="{00000000-0000-0000-0000-000000000000}"/>
  <workbookProtection workbookAlgorithmName="SHA-512" workbookHashValue="UusC6Zaa3VinETPib4H+vn9eFSRSFO5sOLcnH3j5HJmaD/EE7SARAeXOgrHRBoH2Pt27052Lj8JZl4+CNGyPng==" workbookSaltValue="oFzBP2ygTYB7vEPZjwOIUQ==" workbookSpinCount="100000" lockStructure="1"/>
  <bookViews>
    <workbookView xWindow="0" yWindow="0" windowWidth="34380" windowHeight="21000" xr2:uid="{00000000-000D-0000-FFFF-FFFF00000000}"/>
  </bookViews>
  <sheets>
    <sheet name="Hinweis" sheetId="23" r:id="rId1"/>
    <sheet name="SOLL-IST-Analyse" sheetId="19" r:id="rId2"/>
    <sheet name="ALT Emojis" sheetId="20" r:id="rId3"/>
    <sheet name="Variante" sheetId="22" r:id="rId4"/>
    <sheet name="Zellformatvorlagen" sheetId="3" r:id="rId5"/>
    <sheet name="Liqui PREMIUM" sheetId="21" r:id="rId6"/>
  </sheets>
  <definedNames>
    <definedName name="_xlnm.Print_Area" localSheetId="0">Hinweis!$B$2:$M$60</definedName>
    <definedName name="Emoji_on">'SOLL-IST-Analyse'!$F$23</definedName>
    <definedName name="Emoji_Pos">'SOLL-IST-Analyse'!$F$24</definedName>
    <definedName name="GanzkleineZahl">Zellformatvorlagen!$D$74</definedName>
    <definedName name="language">'SOLL-IST-Analyse'!$G$21</definedName>
    <definedName name="language2">Variante!$G$21</definedName>
    <definedName name="Milliarde">Zellformatvorlagen!$D$73</definedName>
    <definedName name="Million">Zellformatvorlagen!$D$72</definedName>
    <definedName name="Monate">Zellformatvorlagen!$K$66:$K$77</definedName>
    <definedName name="Monate_Jahr">Zellformatvorlagen!$D$66</definedName>
    <definedName name="Monate_Quartal">Zellformatvorlagen!$D$68</definedName>
    <definedName name="Periodizitaet">Zellformatvorlagen!$J$80:$J$83</definedName>
    <definedName name="Pf_hor_ja">Zellformatvorlagen!$D$83</definedName>
    <definedName name="Pf_hor_nein">Zellformatvorlagen!$D$84</definedName>
    <definedName name="Pf_li">Zellformatvorlagen!$D$81</definedName>
    <definedName name="Pf_re">Zellformatvorlagen!$D$82</definedName>
    <definedName name="Pf_unt_ja">Zellformatvorlagen!$D$79</definedName>
    <definedName name="Pf_unt_nein">Zellformatvorlagen!$D$80</definedName>
    <definedName name="Quartale_Jahr">Zellformatvorlagen!$D$67</definedName>
    <definedName name="Rund_Tol">Zellformatvorlagen!$D$70</definedName>
    <definedName name="Startdatum">'SOLL-IST-Analyse'!$C$7</definedName>
    <definedName name="Tage_Jahr">Zellformatvorlagen!$D$65</definedName>
    <definedName name="Tausend">Zellformatvorlagen!$D$71</definedName>
    <definedName name="VJ_on">'SOLL-IST-Analyse'!$F$28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1" i="22" l="1"/>
  <c r="K51" i="22"/>
  <c r="L50" i="22"/>
  <c r="K50" i="22"/>
  <c r="L49" i="22"/>
  <c r="L48" i="22"/>
  <c r="K48" i="22"/>
  <c r="L47" i="22"/>
  <c r="K47" i="22"/>
  <c r="L46" i="22"/>
  <c r="K46" i="22"/>
  <c r="L44" i="22"/>
  <c r="K44" i="22"/>
  <c r="L42" i="22"/>
  <c r="K42" i="22"/>
  <c r="G26" i="22"/>
  <c r="C10" i="20"/>
  <c r="G31" i="22"/>
  <c r="G30" i="22"/>
  <c r="G29" i="22"/>
  <c r="G28" i="22"/>
  <c r="G27" i="22"/>
  <c r="J24" i="22"/>
  <c r="H51" i="22"/>
  <c r="H50" i="22"/>
  <c r="H49" i="22"/>
  <c r="H48" i="22"/>
  <c r="H47" i="22"/>
  <c r="H46" i="22"/>
  <c r="H45" i="22"/>
  <c r="H44" i="22"/>
  <c r="H43" i="22"/>
  <c r="H42" i="22"/>
  <c r="H41" i="22"/>
  <c r="H40" i="22"/>
  <c r="G51" i="22"/>
  <c r="J51" i="22" s="1"/>
  <c r="F51" i="22"/>
  <c r="G50" i="22"/>
  <c r="F50" i="22"/>
  <c r="I50" i="22" s="1"/>
  <c r="G49" i="22"/>
  <c r="F49" i="22"/>
  <c r="I49" i="22" s="1"/>
  <c r="G48" i="22"/>
  <c r="F48" i="22"/>
  <c r="I48" i="22" s="1"/>
  <c r="G47" i="22"/>
  <c r="J47" i="22" s="1"/>
  <c r="F47" i="22"/>
  <c r="I47" i="22" s="1"/>
  <c r="G46" i="22"/>
  <c r="F46" i="22"/>
  <c r="G45" i="22"/>
  <c r="J45" i="22" s="1"/>
  <c r="F45" i="22"/>
  <c r="I45" i="22" s="1"/>
  <c r="G44" i="22"/>
  <c r="F44" i="22"/>
  <c r="I44" i="22" s="1"/>
  <c r="G43" i="22"/>
  <c r="F43" i="22"/>
  <c r="G42" i="22"/>
  <c r="J42" i="22" s="1"/>
  <c r="F42" i="22"/>
  <c r="G41" i="22"/>
  <c r="F41" i="22"/>
  <c r="G40" i="22"/>
  <c r="F40" i="22"/>
  <c r="C40" i="22"/>
  <c r="G21" i="22"/>
  <c r="E51" i="22" s="1"/>
  <c r="C8" i="22"/>
  <c r="C41" i="22" s="1"/>
  <c r="E45" i="22" l="1"/>
  <c r="I39" i="22"/>
  <c r="E42" i="22"/>
  <c r="E46" i="22"/>
  <c r="C39" i="22"/>
  <c r="E47" i="22"/>
  <c r="H39" i="22"/>
  <c r="K39" i="22"/>
  <c r="E41" i="22"/>
  <c r="E44" i="22"/>
  <c r="F35" i="22"/>
  <c r="D39" i="22"/>
  <c r="E48" i="22"/>
  <c r="E40" i="22"/>
  <c r="F39" i="22"/>
  <c r="E50" i="22"/>
  <c r="L39" i="22"/>
  <c r="E43" i="22"/>
  <c r="E39" i="22"/>
  <c r="E49" i="22"/>
  <c r="G39" i="22"/>
  <c r="K45" i="22"/>
  <c r="J43" i="22"/>
  <c r="I46" i="22"/>
  <c r="J46" i="22"/>
  <c r="J44" i="22"/>
  <c r="J49" i="22"/>
  <c r="I51" i="22"/>
  <c r="J50" i="22"/>
  <c r="J41" i="22"/>
  <c r="D50" i="22"/>
  <c r="D45" i="22"/>
  <c r="L45" i="22" s="1"/>
  <c r="J48" i="22"/>
  <c r="I43" i="22"/>
  <c r="I41" i="22"/>
  <c r="D51" i="22"/>
  <c r="I40" i="22"/>
  <c r="I42" i="22"/>
  <c r="D42" i="22" s="1"/>
  <c r="L34" i="22"/>
  <c r="K36" i="22" s="1"/>
  <c r="L35" i="22"/>
  <c r="D47" i="22"/>
  <c r="C11" i="20"/>
  <c r="J40" i="22"/>
  <c r="C9" i="22"/>
  <c r="C21" i="22"/>
  <c r="E21" i="22"/>
  <c r="D49" i="22"/>
  <c r="K49" i="22" s="1"/>
  <c r="D48" i="22"/>
  <c r="D32" i="21"/>
  <c r="D29" i="21"/>
  <c r="K41" i="22" l="1"/>
  <c r="D41" i="22"/>
  <c r="L41" i="22" s="1"/>
  <c r="K40" i="22"/>
  <c r="K43" i="22"/>
  <c r="L36" i="22"/>
  <c r="F36" i="22" s="1"/>
  <c r="D43" i="22"/>
  <c r="L43" i="22" s="1"/>
  <c r="K35" i="22"/>
  <c r="D40" i="22"/>
  <c r="L40" i="22" s="1"/>
  <c r="D46" i="22"/>
  <c r="C42" i="22"/>
  <c r="C10" i="22"/>
  <c r="D44" i="22"/>
  <c r="H35" i="19"/>
  <c r="C35" i="19"/>
  <c r="B7" i="20"/>
  <c r="B6" i="20"/>
  <c r="B5" i="20"/>
  <c r="B4" i="20"/>
  <c r="B3" i="20"/>
  <c r="C5" i="20"/>
  <c r="C3" i="20"/>
  <c r="D11" i="20"/>
  <c r="C6" i="20"/>
  <c r="D10" i="20"/>
  <c r="C4" i="20"/>
  <c r="C7" i="20"/>
  <c r="C11" i="22" l="1"/>
  <c r="C43" i="22"/>
  <c r="G45" i="19"/>
  <c r="G46" i="19"/>
  <c r="C44" i="22" l="1"/>
  <c r="C12" i="22"/>
  <c r="J24" i="19"/>
  <c r="C13" i="22" l="1"/>
  <c r="C45" i="22"/>
  <c r="F26" i="19"/>
  <c r="F25" i="19"/>
  <c r="C14" i="22" l="1"/>
  <c r="C46" i="22"/>
  <c r="H46" i="19"/>
  <c r="H45" i="19"/>
  <c r="H44" i="19"/>
  <c r="H43" i="19"/>
  <c r="H42" i="19"/>
  <c r="H41" i="19"/>
  <c r="H40" i="19"/>
  <c r="H39" i="19"/>
  <c r="H38" i="19"/>
  <c r="H37" i="19"/>
  <c r="H36" i="19"/>
  <c r="C47" i="22" l="1"/>
  <c r="C15" i="22"/>
  <c r="F46" i="19"/>
  <c r="F45" i="19"/>
  <c r="G44" i="19"/>
  <c r="F44" i="19"/>
  <c r="I44" i="19" s="1"/>
  <c r="G43" i="19"/>
  <c r="F43" i="19"/>
  <c r="I43" i="19" s="1"/>
  <c r="G42" i="19"/>
  <c r="F42" i="19"/>
  <c r="I42" i="19" s="1"/>
  <c r="G41" i="19"/>
  <c r="F41" i="19"/>
  <c r="I41" i="19" s="1"/>
  <c r="G40" i="19"/>
  <c r="F40" i="19"/>
  <c r="G39" i="19"/>
  <c r="F39" i="19"/>
  <c r="I39" i="19" s="1"/>
  <c r="G38" i="19"/>
  <c r="F38" i="19"/>
  <c r="I38" i="19" s="1"/>
  <c r="G37" i="19"/>
  <c r="F37" i="19"/>
  <c r="I37" i="19" s="1"/>
  <c r="G36" i="19"/>
  <c r="F36" i="19"/>
  <c r="G35" i="19"/>
  <c r="F35" i="19"/>
  <c r="C8" i="19"/>
  <c r="C16" i="22" l="1"/>
  <c r="C48" i="22"/>
  <c r="I36" i="19"/>
  <c r="I35" i="19"/>
  <c r="J35" i="19"/>
  <c r="D45" i="19"/>
  <c r="I45" i="19"/>
  <c r="L29" i="19"/>
  <c r="K30" i="19" s="1"/>
  <c r="I40" i="19"/>
  <c r="D46" i="19"/>
  <c r="I46" i="19"/>
  <c r="L30" i="19"/>
  <c r="J46" i="19"/>
  <c r="J45" i="19"/>
  <c r="J44" i="19"/>
  <c r="J36" i="19"/>
  <c r="J43" i="19"/>
  <c r="J37" i="19"/>
  <c r="J42" i="19"/>
  <c r="J41" i="19"/>
  <c r="J40" i="19"/>
  <c r="J39" i="19"/>
  <c r="J38" i="19"/>
  <c r="C9" i="19"/>
  <c r="C36" i="19"/>
  <c r="D44" i="19"/>
  <c r="D35" i="19"/>
  <c r="D36" i="19"/>
  <c r="D41" i="19"/>
  <c r="D40" i="19"/>
  <c r="D43" i="19"/>
  <c r="D42" i="19"/>
  <c r="D38" i="19"/>
  <c r="D39" i="19"/>
  <c r="L45" i="19"/>
  <c r="G21" i="19"/>
  <c r="C49" i="22" l="1"/>
  <c r="C17" i="22"/>
  <c r="K31" i="19"/>
  <c r="F30" i="19"/>
  <c r="H34" i="19"/>
  <c r="L31" i="19"/>
  <c r="F31" i="19" s="1"/>
  <c r="D37" i="19"/>
  <c r="C10" i="19"/>
  <c r="E38" i="19" s="1"/>
  <c r="C37" i="19"/>
  <c r="E21" i="19"/>
  <c r="L46" i="19"/>
  <c r="L34" i="19"/>
  <c r="G34" i="19"/>
  <c r="K34" i="19"/>
  <c r="F34" i="19"/>
  <c r="I34" i="19"/>
  <c r="E34" i="19"/>
  <c r="C34" i="19"/>
  <c r="D34" i="19"/>
  <c r="L42" i="19"/>
  <c r="C21" i="19"/>
  <c r="E35" i="19"/>
  <c r="E37" i="19"/>
  <c r="E36" i="19"/>
  <c r="K44" i="19"/>
  <c r="K43" i="19"/>
  <c r="K45" i="19"/>
  <c r="K46" i="19"/>
  <c r="K42" i="19"/>
  <c r="K41" i="19"/>
  <c r="C50" i="22" l="1"/>
  <c r="C18" i="22"/>
  <c r="C38" i="19"/>
  <c r="C11" i="19"/>
  <c r="K35" i="19"/>
  <c r="K37" i="19"/>
  <c r="C51" i="22" l="1"/>
  <c r="L44" i="19"/>
  <c r="L43" i="19"/>
  <c r="L41" i="19"/>
  <c r="L40" i="19"/>
  <c r="C12" i="19"/>
  <c r="C39" i="19"/>
  <c r="E39" i="19"/>
  <c r="K40" i="19"/>
  <c r="K36" i="19"/>
  <c r="L39" i="19"/>
  <c r="K39" i="19"/>
  <c r="L36" i="19"/>
  <c r="L38" i="19"/>
  <c r="K38" i="19"/>
  <c r="L35" i="19"/>
  <c r="L37" i="19"/>
  <c r="C13" i="19" l="1"/>
  <c r="C40" i="19"/>
  <c r="E40" i="19"/>
  <c r="C41" i="19" l="1"/>
  <c r="C14" i="19"/>
  <c r="E41" i="19"/>
  <c r="C15" i="19" l="1"/>
  <c r="C42" i="19"/>
  <c r="E42" i="19"/>
  <c r="C16" i="19" l="1"/>
  <c r="C43" i="19"/>
  <c r="E43" i="19"/>
  <c r="E44" i="19" l="1"/>
  <c r="C44" i="19"/>
  <c r="C17" i="19"/>
  <c r="C45" i="19" l="1"/>
  <c r="C18" i="19"/>
  <c r="E45" i="19"/>
  <c r="E46" i="19" l="1"/>
  <c r="C46" i="19"/>
  <c r="D8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1" authorId="0" shapeId="0" xr:uid="{29FC9A7B-DF67-44A0-AAAB-D89B96E2BCC9}">
      <text>
        <r>
          <rPr>
            <b/>
            <sz val="8"/>
            <color indexed="81"/>
            <rFont val="Tahoma"/>
            <family val="2"/>
          </rPr>
          <t>Autor:</t>
        </r>
        <r>
          <rPr>
            <sz val="8"/>
            <color indexed="81"/>
            <rFont val="Tahoma"/>
            <family val="2"/>
          </rPr>
          <t xml:space="preserve">
Zelle nicht löschen (wg. Sprachwahl)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1" authorId="0" shapeId="0" xr:uid="{271E54F6-0BE0-4A8F-A56E-EBA352D21345}">
      <text>
        <r>
          <rPr>
            <b/>
            <sz val="8"/>
            <color indexed="81"/>
            <rFont val="Tahoma"/>
            <family val="2"/>
          </rPr>
          <t>Autor:</t>
        </r>
        <r>
          <rPr>
            <sz val="8"/>
            <color indexed="81"/>
            <rFont val="Tahoma"/>
            <family val="2"/>
          </rPr>
          <t xml:space="preserve">
Zelle nicht löschen (wg. Sprachwahl)</t>
        </r>
      </text>
    </comment>
  </commentList>
</comments>
</file>

<file path=xl/sharedStrings.xml><?xml version="1.0" encoding="utf-8"?>
<sst xmlns="http://schemas.openxmlformats.org/spreadsheetml/2006/main" count="298" uniqueCount="230">
  <si>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</si>
  <si>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</si>
  <si>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</si>
  <si>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</si>
  <si>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</si>
  <si>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</si>
  <si>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</si>
  <si>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</si>
  <si>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</si>
  <si>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</si>
  <si>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</si>
  <si>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</si>
  <si>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</si>
  <si>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</si>
  <si>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</si>
  <si>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</si>
  <si>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</si>
  <si>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</si>
  <si>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</si>
  <si>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</si>
  <si>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</si>
  <si>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</si>
  <si>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</si>
  <si>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</si>
  <si>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</si>
  <si>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</si>
  <si>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</si>
  <si>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</si>
  <si>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</si>
  <si>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</si>
  <si>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</si>
  <si>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</si>
  <si>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</si>
  <si>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</si>
  <si>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</si>
  <si>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</si>
  <si>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</si>
  <si>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</si>
  <si>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</si>
  <si>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</si>
  <si>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</si>
  <si>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</si>
  <si>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</si>
  <si>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</si>
  <si>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</si>
  <si>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</si>
  <si>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</si>
  <si>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</si>
  <si>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</si>
  <si>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</si>
  <si>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</si>
  <si>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</si>
  <si>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</si>
  <si>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Ueb1</t>
  </si>
  <si>
    <t>Blattüberschriften</t>
  </si>
  <si>
    <t>Ueb2</t>
  </si>
  <si>
    <t>Ueb3</t>
  </si>
  <si>
    <t>Ueb4</t>
  </si>
  <si>
    <t>Tabellen_Ueb</t>
  </si>
  <si>
    <t>Tabellen Überschrift</t>
  </si>
  <si>
    <t xml:space="preserve"> mit bedingter Formatierung =&gt; Kopie erforderlich</t>
  </si>
  <si>
    <t>In Ordnung</t>
  </si>
  <si>
    <t>In Arbeit</t>
  </si>
  <si>
    <t>Prüfen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</si>
  <si>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</si>
  <si>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</si>
  <si>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</si>
  <si>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</si>
  <si>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</si>
  <si>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</si>
  <si>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</si>
  <si>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</si>
  <si>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</si>
  <si>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</si>
  <si>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</si>
  <si>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</si>
  <si>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</si>
  <si>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</si>
  <si>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</si>
  <si>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</si>
  <si>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Zeile_Spalten-Summe</t>
  </si>
  <si>
    <t>Quotient</t>
  </si>
  <si>
    <t>mit bedingter Formatierung =&gt; Kopie erforderlich</t>
  </si>
  <si>
    <t>Rund_Tol</t>
  </si>
  <si>
    <t>Kommentar</t>
  </si>
  <si>
    <t>Kommentarfeld</t>
  </si>
  <si>
    <t>Ganz kleine Zahl</t>
  </si>
  <si>
    <t>Abschnittsüberschriften / Gliederung</t>
  </si>
  <si>
    <t>Periodizität</t>
  </si>
  <si>
    <t>Monate</t>
  </si>
  <si>
    <t>Jan</t>
  </si>
  <si>
    <t>Feb</t>
  </si>
  <si>
    <t>Mrz</t>
  </si>
  <si>
    <t>Apr</t>
  </si>
  <si>
    <t>Mai</t>
  </si>
  <si>
    <t>Jun</t>
  </si>
  <si>
    <t>Jul</t>
  </si>
  <si>
    <t>Aug</t>
  </si>
  <si>
    <t>Sep</t>
  </si>
  <si>
    <t>Okt</t>
  </si>
  <si>
    <t>Nov</t>
  </si>
  <si>
    <t>Dez</t>
  </si>
  <si>
    <t>Schalter</t>
  </si>
  <si>
    <t>Quartale</t>
  </si>
  <si>
    <t>Halbjahre</t>
  </si>
  <si>
    <t>Jahre</t>
  </si>
  <si>
    <t>Aktiv</t>
  </si>
  <si>
    <t>Schalter_JA-NEIN  (keine Zellformatvorlage)</t>
  </si>
  <si>
    <t>1=Ja , 0=Nein</t>
  </si>
  <si>
    <t xml:space="preserve"> mit Datenüberprüfung/Gültigkeit =&gt; Kopie erforderlich</t>
  </si>
  <si>
    <t>Schalter_YES-NO  (keine Zellformatvorlage)</t>
  </si>
  <si>
    <t>1=Yes , 0=No</t>
  </si>
  <si>
    <t>Schalter aktiv/inaktiv  (keine Zellformatvorlage)</t>
  </si>
  <si>
    <t>Zahl_Standard (Basisformatierung)</t>
  </si>
  <si>
    <t xml:space="preserve"> i.d.R. anschließend mit weiterer Zellformatvorlage wie Annahme, InSheet, OffSheet etc.</t>
  </si>
  <si>
    <t>Zahl_Prozent (Basisformatierung)</t>
  </si>
  <si>
    <t>Formatierungen, Konstanten &amp; Symbole</t>
  </si>
  <si>
    <t>Negativ</t>
  </si>
  <si>
    <t>Null</t>
  </si>
  <si>
    <t>Positiv</t>
  </si>
  <si>
    <t>Konstanten, Symbole &amp; Auswahltabellen</t>
  </si>
  <si>
    <t>Auswahltabellen</t>
  </si>
  <si>
    <t>Kontrollen, Schalter &amp; Sonstiges</t>
  </si>
  <si>
    <t>Flag (Standard)</t>
  </si>
  <si>
    <t>Externer_Link</t>
  </si>
  <si>
    <t>Datum</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</si>
  <si>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</si>
  <si>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</si>
  <si>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Rechtlicher Hinweis</t>
  </si>
  <si>
    <t>Auswahl</t>
  </si>
  <si>
    <t xml:space="preserve"> nur positive Werte zulässig</t>
  </si>
  <si>
    <t xml:space="preserve"> nur negative Werte zulässig</t>
  </si>
  <si>
    <t>beide mit Datenüberprüfung/Gültigkeit =&gt; Kopie erforderlich</t>
  </si>
  <si>
    <t xml:space="preserve">Varianten =&gt; </t>
  </si>
  <si>
    <t>3.</t>
  </si>
  <si>
    <t>1.</t>
  </si>
  <si>
    <t>2.</t>
  </si>
  <si>
    <t>… mehr Infos</t>
  </si>
  <si>
    <t>Kostenlose Updates</t>
  </si>
  <si>
    <t>http://unicode.org/emoji/charts/full-emoji-list.html</t>
  </si>
  <si>
    <t>Max</t>
  </si>
  <si>
    <t>Sprachen</t>
  </si>
  <si>
    <t>Deutsch</t>
  </si>
  <si>
    <t>English</t>
  </si>
  <si>
    <t>Soll-IST-Analyse Reloaded</t>
  </si>
  <si>
    <t>Abweichungen optimal in Excel visualisieren</t>
  </si>
  <si>
    <t>SOLL-IST-Analyse  -  Abweichungen optimal in Excel visualisieren</t>
  </si>
  <si>
    <t>Rohdaten</t>
  </si>
  <si>
    <t>Vorgaben für die Visualisierung</t>
  </si>
  <si>
    <t>Startdatum</t>
  </si>
  <si>
    <t>(alle Werte in EUR)</t>
  </si>
  <si>
    <t>Aufbereitung der Rohdaten für Grafik</t>
  </si>
  <si>
    <t>Umsatz IST</t>
  </si>
  <si>
    <t>Umsatz PLAN</t>
  </si>
  <si>
    <t>Überschrift Grafik</t>
  </si>
  <si>
    <t>Monate DEU</t>
  </si>
  <si>
    <t>Monate ENG</t>
  </si>
  <si>
    <t>Mar</t>
  </si>
  <si>
    <t>May</t>
  </si>
  <si>
    <t>Oct</t>
  </si>
  <si>
    <t>Dec</t>
  </si>
  <si>
    <t>Formel</t>
  </si>
  <si>
    <t>Emoji für pos. Abweichungen</t>
  </si>
  <si>
    <t>Emoji für neg. Abweichungen</t>
  </si>
  <si>
    <t>Umsatz Vorjahr</t>
  </si>
  <si>
    <t>Emojis anzeigen?</t>
  </si>
  <si>
    <t>Emojis auf einer Höhe anzeigen?</t>
  </si>
  <si>
    <t xml:space="preserve">Position =&gt; Maximum + x % </t>
  </si>
  <si>
    <t>4.</t>
  </si>
  <si>
    <t>Grafik</t>
  </si>
  <si>
    <t xml:space="preserve">Nebenrechnungen bis Monat: </t>
  </si>
  <si>
    <t>Symbol</t>
  </si>
  <si>
    <t>Alternative Emojis in Abhängigkeit von Höhe der Abweichung</t>
  </si>
  <si>
    <t>Beispiel-Eingabe:</t>
  </si>
  <si>
    <t xml:space="preserve">=&gt; </t>
  </si>
  <si>
    <t>Ergebnis:</t>
  </si>
  <si>
    <t>%-Grenze</t>
  </si>
  <si>
    <t>Liste aller Emoji Codes:</t>
  </si>
  <si>
    <t>Muster für Markierung Vorjahresdaten:</t>
  </si>
  <si>
    <t>Textboxen / Beschriftungen</t>
  </si>
  <si>
    <t>Textbox kumulative Abweichung</t>
  </si>
  <si>
    <t>Eingaben nur in diese Zellen !!!</t>
  </si>
  <si>
    <t>Version nicht mit Excel für Mac kompatibel, da Power Query genutzt wird !</t>
  </si>
  <si>
    <t>kostenpflichtig buchbar</t>
  </si>
  <si>
    <t>è</t>
  </si>
  <si>
    <t>Individuelle Unterstützung/Anpassungen</t>
  </si>
  <si>
    <t>Updates</t>
  </si>
  <si>
    <t>Support</t>
  </si>
  <si>
    <t>3. Preise, Support und Updates</t>
  </si>
  <si>
    <t>Grafiken u. Zusatzübersichten</t>
  </si>
  <si>
    <t>- Übersicht aller Ein- und Auszahlungen
- Debitorenübersicht
- Kreditorenübersicht
  (beide auf- u. absteigend sortierbar nach Name,
    Nummer od. Betragshöhe)</t>
  </si>
  <si>
    <t>Auswertungen</t>
  </si>
  <si>
    <t>2. Auswertungen / Übersichten</t>
  </si>
  <si>
    <t>Kompatibel mit diversen Finanzbuchhaltungs- u. ERP-Systemen (DATEV, Agenda, SAP Business One etc.)</t>
  </si>
  <si>
    <t>Kompatibilität mit Fibu- bzw. ERP-Systemen</t>
  </si>
  <si>
    <t>Automatisierter Import aller OPOS Debitoren u. Kreditoren plus manuelle Eingabemöglichkeiten</t>
  </si>
  <si>
    <t>Dateneingabe</t>
  </si>
  <si>
    <t>Eine Universalversion mit detailierter Planung auf Tagesbasis u. Aggregation auf Wochen- und Monate</t>
  </si>
  <si>
    <t>Zeitliche Planungsbasis bzw.
Aggregation der Daten</t>
  </si>
  <si>
    <t>Liquiditätsplanung PREMIUM</t>
  </si>
  <si>
    <t>1. Möglichkeiten u. Funktionen</t>
  </si>
  <si>
    <t>alle Zahlungsströme"</t>
  </si>
  <si>
    <t>"Schneller Überblick über</t>
  </si>
  <si>
    <r>
      <t xml:space="preserve">Liquiditätsplanung </t>
    </r>
    <r>
      <rPr>
        <b/>
        <sz val="20"/>
        <color theme="0" tint="-0.499984740745262"/>
        <rFont val="Calibri"/>
        <family val="2"/>
        <scheme val="minor"/>
      </rPr>
      <t>PREMIUM</t>
    </r>
  </si>
  <si>
    <t xml:space="preserve"> Professionelle Liquiditätsplanung in Excel</t>
  </si>
  <si>
    <t xml:space="preserve">  Grafiken:
- Liquiditätsentwicklung (Tages-, Wochen- und Monatsübersichten)
- Fälligkeitsanalyse
- Debitoren-/Kreditoren-Analyse
- Ford./Verbindl. nach Kunden/Lieferanten (Top 10)</t>
  </si>
  <si>
    <t>Technischer Support enthalten</t>
  </si>
  <si>
    <t>Vorjahreswerte anzeigen?</t>
  </si>
  <si>
    <t>Text/Formel</t>
  </si>
  <si>
    <t>VARIANTE - Kostenposition u. Emojis in Abhängigkeit von Höhe der Abweichung</t>
  </si>
  <si>
    <t>Gesamtkosten
PLAN</t>
  </si>
  <si>
    <t>Gesamtkosten
Vorjahr</t>
  </si>
  <si>
    <t>Gesamtkosten
IST</t>
  </si>
  <si>
    <t>Emoji für Abweichungen</t>
  </si>
  <si>
    <t>Neg. Abw. 2</t>
  </si>
  <si>
    <t>Neg. Abw. 1</t>
  </si>
  <si>
    <t>Keine Abw.</t>
  </si>
  <si>
    <t>Pos. Abw. 1</t>
  </si>
  <si>
    <t>Pos. Abw. 2</t>
  </si>
  <si>
    <t>Falls neg. Abw. &gt; als neg. Abw. 2</t>
  </si>
  <si>
    <t>Copyright by Fimovi GmbH</t>
  </si>
  <si>
    <t>support@fimovi.de</t>
  </si>
  <si>
    <t>Email:</t>
  </si>
  <si>
    <t>www.fimovi.de</t>
  </si>
  <si>
    <t>Webseite:</t>
  </si>
  <si>
    <t>Ein Angebot der Fimovi GmbH</t>
  </si>
  <si>
    <t>Profil und Kontakt</t>
  </si>
  <si>
    <t>Ein Tutorial der Fimovi GmbH</t>
  </si>
  <si>
    <t>Preis</t>
  </si>
  <si>
    <t>EUR 300,-  Jahresversion bzw. 750,- EUR Dauerversion (jeweils zzgl. MwSt)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</si>
</sst>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_);_(* \(#,##0\);_(* &quot;-&quot;??_);_(@_)"/>
    <numFmt numFmtId="167" formatCode="&quot;Fail&quot;;&quot;Fail&quot;;&quot;Ok&quot;"/>
    <numFmt numFmtId="168" formatCode="&quot;Fehler&quot;;&quot;Fehler&quot;;&quot;Ok&quot;"/>
    <numFmt numFmtId="169" formatCode="&quot;An&quot;;&quot;An&quot;;&quot;Aus&quot;"/>
    <numFmt numFmtId="170" formatCode="_(* #,##0.0\x_);_(* \(#,##0.0\x\);_(* &quot;-&quot;??_);_(@_)"/>
    <numFmt numFmtId="171" formatCode="&quot;On&quot;;&quot;On&quot;;&quot;Off&quot;"/>
    <numFmt numFmtId="172" formatCode="&quot;$&quot;#,##0;[Red]\-&quot;$&quot;#,##0"/>
    <numFmt numFmtId="173" formatCode="&quot;Ja&quot;;;&quot;Nein&quot;"/>
    <numFmt numFmtId="174" formatCode="&quot;Yes&quot;;;&quot;No&quot;"/>
    <numFmt numFmtId="175" formatCode="_(* #,##0_);_(* \(#,##0\);_(* &quot;&quot;??_);_(@_)"/>
    <numFmt numFmtId="176" formatCode="_(* #,##0%_);_(* \(#,##0%\);_(* &quot;-&quot;??_);_(@_)"/>
    <numFmt numFmtId="177" formatCode="_(* #,##0.0_);_(* \(#,##0.0\);_(* &quot;-&quot;??_);_(@_)"/>
    <numFmt numFmtId="178" formatCode="_(* #,##0.0\ \x_);_(* \(#,##0.0\ \x\);_(* &quot;-&quot;??_);_(@_)"/>
    <numFmt numFmtId="179" formatCode="[$-407]d/\ mmm/\ yy;@"/>
    <numFmt numFmtId="180" formatCode="#,##0_-;\ \(#,##0\);_-* &quot;-&quot;??;_-@_-"/>
    <numFmt numFmtId="181" formatCode="&quot;Q-&quot;0"/>
    <numFmt numFmtId="182" formatCode="#,##0%;[Red]\-#,##0%"/>
    <numFmt numFmtId="183" formatCode="#,##0.0%;[Red]\-#,##0.0%"/>
  </numFmts>
  <fonts count="72">
    <font>
      <sz val="10"/>
      <color theme="1"/>
      <name val="Arial"/>
      <family val="2"/>
    </font>
    <font>
      <sz val="11"/>
      <color theme="1"/>
      <name val="Calibri"/>
      <family val="2"/>
      <scheme val="minor"/>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0074BC"/>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u/>
      <sz val="10"/>
      <color theme="1"/>
      <name val="Arial"/>
      <family val="2"/>
    </font>
    <font>
      <sz val="10"/>
      <color indexed="16"/>
      <name val="Arial"/>
      <family val="2"/>
    </font>
    <font>
      <sz val="10"/>
      <color indexed="23"/>
      <name val="Arial"/>
      <family val="2"/>
    </font>
    <font>
      <sz val="10"/>
      <color rgb="FFFF0000"/>
      <name val="Arial"/>
      <family val="2"/>
    </font>
    <font>
      <b/>
      <sz val="16"/>
      <color rgb="FF25346A"/>
      <name val="Arial"/>
      <family val="2"/>
    </font>
    <font>
      <b/>
      <sz val="22"/>
      <color theme="1"/>
      <name val="Calibri"/>
      <family val="2"/>
      <scheme val="minor"/>
    </font>
    <font>
      <sz val="22"/>
      <color theme="1"/>
      <name val="Calibri"/>
      <family val="2"/>
      <scheme val="minor"/>
    </font>
    <font>
      <sz val="11"/>
      <color theme="0" tint="-0.499984740745262"/>
      <name val="Calibri"/>
      <family val="2"/>
      <scheme val="minor"/>
    </font>
    <font>
      <b/>
      <sz val="22"/>
      <color theme="0"/>
      <name val="Calibri"/>
      <family val="2"/>
      <scheme val="minor"/>
    </font>
    <font>
      <b/>
      <sz val="11"/>
      <color rgb="FF313D72"/>
      <name val="Calibri"/>
      <family val="2"/>
      <scheme val="minor"/>
    </font>
    <font>
      <u/>
      <sz val="10"/>
      <color theme="10"/>
      <name val="Arial"/>
      <family val="2"/>
    </font>
    <font>
      <u/>
      <sz val="11"/>
      <color theme="10"/>
      <name val="Calibri"/>
      <family val="2"/>
      <scheme val="minor"/>
    </font>
    <font>
      <sz val="11"/>
      <color theme="1"/>
      <name val="Arial"/>
      <family val="2"/>
    </font>
    <font>
      <sz val="14"/>
      <color theme="1"/>
      <name val="Arial"/>
      <family val="2"/>
    </font>
    <font>
      <sz val="20"/>
      <color theme="0" tint="-0.499984740745262"/>
      <name val="Calibri"/>
      <family val="2"/>
      <scheme val="minor"/>
    </font>
    <font>
      <b/>
      <sz val="20"/>
      <color indexed="9"/>
      <name val="Arial"/>
      <family val="2"/>
    </font>
    <font>
      <sz val="14"/>
      <color rgb="FF92D050"/>
      <name val="Wingdings"/>
      <charset val="2"/>
    </font>
    <font>
      <sz val="12"/>
      <color theme="0"/>
      <name val="Arial"/>
      <family val="2"/>
    </font>
    <font>
      <sz val="20"/>
      <color rgb="FFFF0000"/>
      <name val="Wingdings"/>
      <charset val="2"/>
    </font>
    <font>
      <b/>
      <sz val="8"/>
      <color indexed="81"/>
      <name val="Tahoma"/>
      <family val="2"/>
    </font>
    <font>
      <sz val="8"/>
      <color indexed="81"/>
      <name val="Tahoma"/>
      <family val="2"/>
    </font>
    <font>
      <i/>
      <sz val="10"/>
      <color theme="1"/>
      <name val="Arial"/>
      <family val="2"/>
    </font>
    <font>
      <sz val="8"/>
      <name val="Arial"/>
      <family val="2"/>
    </font>
    <font>
      <sz val="18"/>
      <color theme="0" tint="-0.499984740745262"/>
      <name val="Wingdings"/>
      <charset val="2"/>
    </font>
    <font>
      <b/>
      <sz val="18"/>
      <color theme="0"/>
      <name val="Arial"/>
      <family val="2"/>
    </font>
    <font>
      <b/>
      <sz val="10"/>
      <color theme="0"/>
      <name val="Arial"/>
      <family val="2"/>
    </font>
    <font>
      <b/>
      <u/>
      <sz val="18"/>
      <color theme="10"/>
      <name val="Arial"/>
      <family val="2"/>
    </font>
    <font>
      <b/>
      <sz val="20"/>
      <color theme="0" tint="-0.499984740745262"/>
      <name val="Calibri"/>
      <family val="2"/>
      <scheme val="minor"/>
    </font>
    <font>
      <sz val="22"/>
      <color theme="0" tint="-0.499984740745262"/>
      <name val="Calibri"/>
      <family val="2"/>
      <scheme val="minor"/>
    </font>
    <font>
      <b/>
      <sz val="22"/>
      <color rgb="FFFF0000"/>
      <name val="Calibri"/>
      <family val="2"/>
      <scheme val="minor"/>
    </font>
  </fonts>
  <fills count="51">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indexed="23"/>
        <bgColor indexed="9"/>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theme="9" tint="0.59996337778862885"/>
        <bgColor indexed="64"/>
      </patternFill>
    </fill>
    <fill>
      <patternFill patternType="lightUp">
        <fgColor indexed="23"/>
      </patternFill>
    </fill>
    <fill>
      <patternFill patternType="solid">
        <fgColor rgb="FF25346A"/>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EAEAEA"/>
        <bgColor indexed="64"/>
      </patternFill>
    </fill>
    <fill>
      <patternFill patternType="solid">
        <fgColor rgb="FF00B050"/>
        <bgColor indexed="64"/>
      </patternFill>
    </fill>
  </fills>
  <borders count="62">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ck">
        <color theme="0" tint="-4.9989318521683403E-2"/>
      </right>
      <top/>
      <bottom/>
      <diagonal/>
    </border>
    <border>
      <left style="thick">
        <color theme="0"/>
      </left>
      <right/>
      <top/>
      <bottom/>
      <diagonal/>
    </border>
    <border>
      <left style="thick">
        <color theme="0" tint="-4.9989318521683403E-2"/>
      </left>
      <right/>
      <top/>
      <bottom/>
      <diagonal/>
    </border>
    <border>
      <left/>
      <right style="thick">
        <color theme="0" tint="-4.9989318521683403E-2"/>
      </right>
      <top/>
      <bottom style="thick">
        <color theme="0" tint="-4.9989318521683403E-2"/>
      </bottom>
      <diagonal/>
    </border>
    <border>
      <left style="thick">
        <color theme="0"/>
      </left>
      <right/>
      <top/>
      <bottom style="thick">
        <color theme="0" tint="-4.9989318521683403E-2"/>
      </bottom>
      <diagonal/>
    </border>
    <border>
      <left/>
      <right/>
      <top/>
      <bottom style="thick">
        <color theme="0" tint="-4.9989318521683403E-2"/>
      </bottom>
      <diagonal/>
    </border>
    <border>
      <left style="thick">
        <color theme="0" tint="-4.9989318521683403E-2"/>
      </left>
      <right/>
      <top/>
      <bottom style="thick">
        <color theme="0" tint="-4.9989318521683403E-2"/>
      </bottom>
      <diagonal/>
    </border>
    <border>
      <left/>
      <right style="thick">
        <color theme="0" tint="-4.9989318521683403E-2"/>
      </right>
      <top style="thick">
        <color theme="0"/>
      </top>
      <bottom style="thin">
        <color auto="1"/>
      </bottom>
      <diagonal/>
    </border>
    <border>
      <left style="thick">
        <color theme="0"/>
      </left>
      <right/>
      <top style="thick">
        <color theme="0"/>
      </top>
      <bottom style="thin">
        <color auto="1"/>
      </bottom>
      <diagonal/>
    </border>
    <border>
      <left/>
      <right style="thick">
        <color theme="0" tint="-4.9989318521683403E-2"/>
      </right>
      <top style="thick">
        <color theme="0" tint="-4.9989318521683403E-2"/>
      </top>
      <bottom style="thin">
        <color auto="1"/>
      </bottom>
      <diagonal/>
    </border>
    <border>
      <left style="thick">
        <color theme="0"/>
      </left>
      <right/>
      <top style="thick">
        <color theme="0" tint="-4.9989318521683403E-2"/>
      </top>
      <bottom style="thin">
        <color auto="1"/>
      </bottom>
      <diagonal/>
    </border>
    <border>
      <left style="thick">
        <color theme="0" tint="-4.9989318521683403E-2"/>
      </left>
      <right/>
      <top style="thick">
        <color theme="0" tint="-4.9989318521683403E-2"/>
      </top>
      <bottom/>
      <diagonal/>
    </border>
    <border>
      <left/>
      <right/>
      <top style="thin">
        <color auto="1"/>
      </top>
      <bottom/>
      <diagonal/>
    </border>
    <border>
      <left/>
      <right style="thick">
        <color theme="0" tint="-4.9989318521683403E-2"/>
      </right>
      <top style="thin">
        <color auto="1"/>
      </top>
      <bottom/>
      <diagonal/>
    </border>
    <border>
      <left/>
      <right/>
      <top/>
      <bottom style="thick">
        <color theme="0"/>
      </bottom>
      <diagonal/>
    </border>
    <border>
      <left/>
      <right style="thick">
        <color theme="0" tint="-4.9989318521683403E-2"/>
      </right>
      <top/>
      <bottom style="thick">
        <color theme="0"/>
      </bottom>
      <diagonal/>
    </border>
    <border>
      <left/>
      <right/>
      <top style="thick">
        <color theme="0" tint="-4.9989318521683403E-2"/>
      </top>
      <bottom/>
      <diagonal/>
    </border>
    <border>
      <left/>
      <right style="thick">
        <color theme="0" tint="-4.9989318521683403E-2"/>
      </right>
      <top style="thick">
        <color theme="0" tint="-4.9989318521683403E-2"/>
      </top>
      <bottom/>
      <diagonal/>
    </border>
    <border>
      <left/>
      <right style="double">
        <color theme="1"/>
      </right>
      <top style="thin">
        <color theme="0"/>
      </top>
      <bottom style="thin">
        <color theme="0"/>
      </bottom>
      <diagonal/>
    </border>
    <border>
      <left style="double">
        <color theme="1"/>
      </left>
      <right/>
      <top style="thin">
        <color theme="0"/>
      </top>
      <bottom style="thin">
        <color theme="0"/>
      </bottom>
      <diagonal/>
    </border>
  </borders>
  <cellStyleXfs count="86">
    <xf numFmtId="0" fontId="0" fillId="0" borderId="0"/>
    <xf numFmtId="0" fontId="3" fillId="0" borderId="1" applyNumberFormat="0" applyAlignment="0"/>
    <xf numFmtId="0" fontId="46" fillId="0" borderId="0" applyNumberFormat="0" applyFill="0" applyBorder="0" applyAlignment="0"/>
    <xf numFmtId="0" fontId="4" fillId="0" borderId="0" applyNumberFormat="0" applyFill="0" applyBorder="0" applyAlignment="0"/>
    <xf numFmtId="0" fontId="5" fillId="2" borderId="2" applyNumberFormat="0" applyAlignment="0"/>
    <xf numFmtId="0" fontId="6" fillId="2" borderId="2" applyNumberFormat="0" applyAlignment="0" applyProtection="0"/>
    <xf numFmtId="0" fontId="7" fillId="0" borderId="0" applyNumberFormat="0" applyFill="0" applyBorder="0" applyAlignment="0"/>
    <xf numFmtId="0" fontId="8" fillId="0" borderId="0" applyNumberFormat="0" applyFill="0" applyBorder="0" applyAlignment="0"/>
    <xf numFmtId="0" fontId="6" fillId="0" borderId="3" applyNumberFormat="0" applyFont="0" applyFill="0" applyAlignment="0" applyProtection="0"/>
    <xf numFmtId="0" fontId="9" fillId="45" borderId="4" applyNumberFormat="0">
      <alignment horizontal="centerContinuous" vertical="center" wrapText="1"/>
    </xf>
    <xf numFmtId="0" fontId="6" fillId="0" borderId="5" applyNumberFormat="0" applyFont="0" applyFill="0" applyAlignment="0" applyProtection="0"/>
    <xf numFmtId="0" fontId="6" fillId="0" borderId="6" applyNumberFormat="0" applyFont="0" applyFill="0" applyAlignment="0" applyProtection="0"/>
    <xf numFmtId="0" fontId="6" fillId="0" borderId="7" applyNumberFormat="0" applyFont="0" applyFill="0" applyAlignment="0" applyProtection="0"/>
    <xf numFmtId="0" fontId="6" fillId="0" borderId="2" applyNumberFormat="0" applyAlignment="0"/>
    <xf numFmtId="178" fontId="6" fillId="0" borderId="0" applyFont="0" applyFill="0" applyBorder="0" applyAlignment="0" applyProtection="0"/>
    <xf numFmtId="0" fontId="10" fillId="2" borderId="2" applyNumberFormat="0"/>
    <xf numFmtId="0" fontId="6" fillId="3" borderId="2" applyNumberFormat="0" applyAlignment="0"/>
    <xf numFmtId="0" fontId="6" fillId="4" borderId="2" applyNumberFormat="0" applyFont="0" applyAlignment="0"/>
    <xf numFmtId="167" fontId="5" fillId="0" borderId="2">
      <alignment horizontal="center"/>
    </xf>
    <xf numFmtId="0" fontId="20" fillId="8" borderId="11">
      <alignment horizontal="center"/>
    </xf>
    <xf numFmtId="169" fontId="14" fillId="0" borderId="9">
      <alignment horizontal="center"/>
    </xf>
    <xf numFmtId="0" fontId="15" fillId="0" borderId="0" applyFill="0" applyBorder="0">
      <alignment vertical="center"/>
    </xf>
    <xf numFmtId="0" fontId="23" fillId="3" borderId="10" applyNumberFormat="0" applyAlignment="0">
      <alignment vertical="center"/>
    </xf>
    <xf numFmtId="0" fontId="18" fillId="45" borderId="0"/>
    <xf numFmtId="0" fontId="21" fillId="45" borderId="0"/>
    <xf numFmtId="0" fontId="20" fillId="7" borderId="11">
      <alignment horizontal="center"/>
    </xf>
    <xf numFmtId="0" fontId="20" fillId="9" borderId="11">
      <alignment horizontal="center"/>
    </xf>
    <xf numFmtId="0" fontId="22" fillId="10" borderId="11" applyNumberFormat="0">
      <alignment vertical="center"/>
    </xf>
    <xf numFmtId="168" fontId="5" fillId="0" borderId="2">
      <alignment horizontal="center"/>
    </xf>
    <xf numFmtId="165" fontId="24" fillId="0" borderId="0" applyFont="0" applyFill="0" applyBorder="0" applyAlignment="0" applyProtection="0"/>
    <xf numFmtId="164"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15" applyNumberFormat="0" applyAlignment="0" applyProtection="0"/>
    <xf numFmtId="0" fontId="33" fillId="15" borderId="16" applyNumberFormat="0" applyAlignment="0" applyProtection="0"/>
    <xf numFmtId="0" fontId="34" fillId="15" borderId="15" applyNumberFormat="0" applyAlignment="0" applyProtection="0"/>
    <xf numFmtId="0" fontId="35" fillId="0" borderId="17" applyNumberFormat="0" applyFill="0" applyAlignment="0" applyProtection="0"/>
    <xf numFmtId="0" fontId="36" fillId="16" borderId="18" applyNumberFormat="0" applyAlignment="0" applyProtection="0"/>
    <xf numFmtId="0" fontId="37" fillId="0" borderId="0" applyNumberFormat="0" applyFill="0" applyBorder="0" applyAlignment="0" applyProtection="0"/>
    <xf numFmtId="0" fontId="24" fillId="17" borderId="19" applyNumberFormat="0" applyFont="0" applyAlignment="0" applyProtection="0"/>
    <xf numFmtId="0" fontId="38" fillId="0" borderId="0" applyNumberFormat="0" applyFill="0" applyBorder="0" applyAlignment="0" applyProtection="0"/>
    <xf numFmtId="0" fontId="39" fillId="0" borderId="20" applyNumberFormat="0" applyFill="0" applyAlignment="0" applyProtection="0"/>
    <xf numFmtId="0" fontId="4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40" fillId="41" borderId="0" applyNumberFormat="0" applyBorder="0" applyAlignment="0" applyProtection="0"/>
    <xf numFmtId="171" fontId="14" fillId="0" borderId="9">
      <alignment horizontal="center"/>
      <protection locked="0"/>
    </xf>
    <xf numFmtId="0" fontId="41" fillId="42" borderId="0" applyNumberFormat="0" applyProtection="0">
      <alignment horizontal="left"/>
    </xf>
    <xf numFmtId="0" fontId="41" fillId="42" borderId="0" applyNumberFormat="0" applyProtection="0">
      <alignment horizontal="left"/>
    </xf>
    <xf numFmtId="166" fontId="24" fillId="0" borderId="0" applyFont="0" applyFill="0" applyBorder="0" applyAlignment="0" applyProtection="0"/>
    <xf numFmtId="176" fontId="17" fillId="0" borderId="0" applyFont="0" applyFill="0" applyBorder="0" applyAlignment="0" applyProtection="0"/>
    <xf numFmtId="177" fontId="43" fillId="43" borderId="22"/>
    <xf numFmtId="179" fontId="6" fillId="6" borderId="0" applyFont="0" applyFill="0" applyBorder="0" applyAlignment="0" applyProtection="0">
      <alignment horizontal="right"/>
    </xf>
    <xf numFmtId="180" fontId="44" fillId="44" borderId="24"/>
    <xf numFmtId="0" fontId="19" fillId="45" borderId="0"/>
    <xf numFmtId="0" fontId="52" fillId="0" borderId="0" applyNumberFormat="0" applyFill="0" applyBorder="0" applyAlignment="0" applyProtection="0"/>
    <xf numFmtId="9" fontId="1" fillId="0" borderId="0" applyFont="0" applyFill="0" applyBorder="0" applyAlignment="0" applyProtection="0"/>
  </cellStyleXfs>
  <cellXfs count="168">
    <xf numFmtId="0" fontId="0" fillId="0" borderId="0" xfId="0"/>
    <xf numFmtId="0" fontId="21" fillId="45" borderId="0" xfId="24"/>
    <xf numFmtId="0" fontId="3" fillId="0" borderId="1" xfId="1"/>
    <xf numFmtId="0" fontId="46" fillId="0" borderId="0" xfId="2"/>
    <xf numFmtId="0" fontId="4" fillId="0" borderId="0" xfId="3"/>
    <xf numFmtId="0" fontId="0" fillId="0" borderId="0" xfId="0" applyAlignment="1">
      <alignment horizontal="right"/>
    </xf>
    <xf numFmtId="0" fontId="5" fillId="2" borderId="2" xfId="4" applyAlignment="1">
      <alignment horizontal="right"/>
    </xf>
    <xf numFmtId="166" fontId="5" fillId="2" borderId="2" xfId="4" applyNumberFormat="1" applyAlignment="1">
      <alignment horizontal="right"/>
    </xf>
    <xf numFmtId="0" fontId="6" fillId="2" borderId="2" xfId="5"/>
    <xf numFmtId="0" fontId="7" fillId="0" borderId="0" xfId="6"/>
    <xf numFmtId="0" fontId="8" fillId="0" borderId="0" xfId="7"/>
    <xf numFmtId="0" fontId="0" fillId="0" borderId="3" xfId="8" applyFont="1"/>
    <xf numFmtId="0" fontId="9" fillId="45" borderId="4" xfId="9">
      <alignment horizontal="centerContinuous" vertical="center" wrapText="1"/>
    </xf>
    <xf numFmtId="0" fontId="0" fillId="0" borderId="5" xfId="10" applyFont="1"/>
    <xf numFmtId="0" fontId="0" fillId="0" borderId="6" xfId="11" applyFont="1"/>
    <xf numFmtId="0" fontId="0" fillId="0" borderId="7" xfId="12" applyFont="1"/>
    <xf numFmtId="0" fontId="6" fillId="0" borderId="2" xfId="13"/>
    <xf numFmtId="178" fontId="0" fillId="0" borderId="0" xfId="14" applyFont="1"/>
    <xf numFmtId="0" fontId="10" fillId="2" borderId="2" xfId="15"/>
    <xf numFmtId="0" fontId="0" fillId="3" borderId="2" xfId="16" applyFont="1"/>
    <xf numFmtId="0" fontId="5" fillId="2" borderId="2" xfId="4"/>
    <xf numFmtId="0" fontId="0" fillId="4" borderId="2" xfId="17" applyFont="1"/>
    <xf numFmtId="0" fontId="20" fillId="8" borderId="11" xfId="19">
      <alignment horizontal="center"/>
    </xf>
    <xf numFmtId="0" fontId="6" fillId="0" borderId="0" xfId="0" applyFont="1"/>
    <xf numFmtId="0" fontId="11" fillId="0" borderId="0" xfId="6" applyFont="1"/>
    <xf numFmtId="0" fontId="5" fillId="2" borderId="2" xfId="4" applyAlignment="1">
      <alignment horizontal="center"/>
    </xf>
    <xf numFmtId="2" fontId="5" fillId="2" borderId="2" xfId="4" applyNumberFormat="1" applyAlignment="1">
      <alignment horizontal="center"/>
    </xf>
    <xf numFmtId="2" fontId="12" fillId="2" borderId="2" xfId="4" applyNumberFormat="1" applyFont="1" applyAlignment="1">
      <alignment horizontal="center"/>
    </xf>
    <xf numFmtId="167" fontId="5" fillId="0" borderId="2" xfId="18">
      <alignment horizontal="center"/>
    </xf>
    <xf numFmtId="0" fontId="13" fillId="0" borderId="0" xfId="0" applyFont="1" applyAlignment="1">
      <alignment horizontal="center" vertical="center"/>
    </xf>
    <xf numFmtId="0" fontId="0" fillId="0" borderId="0" xfId="0" quotePrefix="1" applyAlignment="1">
      <alignment horizontal="center"/>
    </xf>
    <xf numFmtId="169" fontId="14" fillId="0" borderId="9" xfId="20" applyProtection="1">
      <alignment horizontal="center"/>
      <protection locked="0"/>
    </xf>
    <xf numFmtId="0" fontId="0" fillId="0" borderId="0" xfId="0" applyAlignment="1">
      <alignment horizontal="center"/>
    </xf>
    <xf numFmtId="0" fontId="15" fillId="0" borderId="0" xfId="21">
      <alignment vertical="center"/>
    </xf>
    <xf numFmtId="0" fontId="16" fillId="3" borderId="10" xfId="22" applyFont="1" applyAlignment="1">
      <alignment horizontal="center" vertical="center"/>
    </xf>
    <xf numFmtId="0" fontId="3" fillId="0" borderId="1" xfId="1" applyAlignment="1">
      <alignment horizontal="left"/>
    </xf>
    <xf numFmtId="0" fontId="18" fillId="45" borderId="0" xfId="23"/>
    <xf numFmtId="0" fontId="20" fillId="7" borderId="11" xfId="25">
      <alignment horizontal="center"/>
    </xf>
    <xf numFmtId="0" fontId="20" fillId="9" borderId="11" xfId="26">
      <alignment horizontal="center"/>
    </xf>
    <xf numFmtId="0" fontId="22" fillId="10" borderId="11" xfId="27">
      <alignment vertical="center"/>
    </xf>
    <xf numFmtId="168" fontId="5" fillId="0" borderId="2" xfId="28">
      <alignment horizontal="center"/>
    </xf>
    <xf numFmtId="171" fontId="14" fillId="0" borderId="9" xfId="75">
      <alignment horizontal="center"/>
      <protection locked="0"/>
    </xf>
    <xf numFmtId="0" fontId="6" fillId="0" borderId="2" xfId="13" applyAlignment="1">
      <alignment horizontal="center"/>
    </xf>
    <xf numFmtId="172" fontId="7" fillId="0" borderId="0" xfId="6" applyNumberFormat="1" applyAlignment="1">
      <alignment horizontal="left"/>
    </xf>
    <xf numFmtId="173" fontId="22" fillId="10" borderId="11" xfId="27" applyNumberFormat="1" applyAlignment="1">
      <alignment horizontal="center"/>
    </xf>
    <xf numFmtId="174" fontId="22" fillId="10" borderId="11" xfId="27" applyNumberFormat="1" applyAlignment="1">
      <alignment horizontal="center"/>
    </xf>
    <xf numFmtId="175" fontId="17" fillId="6" borderId="21" xfId="0" applyNumberFormat="1" applyFont="1" applyFill="1" applyBorder="1"/>
    <xf numFmtId="166" fontId="0" fillId="0" borderId="0" xfId="78" applyFont="1"/>
    <xf numFmtId="176" fontId="0" fillId="0" borderId="0" xfId="79" applyFont="1"/>
    <xf numFmtId="170" fontId="9" fillId="45" borderId="4" xfId="9" applyNumberFormat="1">
      <alignment horizontal="centerContinuous" vertical="center" wrapText="1"/>
    </xf>
    <xf numFmtId="177" fontId="43" fillId="43" borderId="22" xfId="80"/>
    <xf numFmtId="179" fontId="6" fillId="6" borderId="0" xfId="81" applyFont="1" applyFill="1" applyBorder="1" applyAlignment="1">
      <alignment horizontal="right"/>
    </xf>
    <xf numFmtId="180" fontId="44" fillId="44" borderId="24" xfId="82"/>
    <xf numFmtId="180" fontId="44" fillId="5" borderId="8" xfId="82" applyFill="1" applyBorder="1"/>
    <xf numFmtId="180" fontId="44" fillId="5" borderId="24" xfId="82" applyFill="1"/>
    <xf numFmtId="0" fontId="19" fillId="45" borderId="0" xfId="83"/>
    <xf numFmtId="0" fontId="0" fillId="46" borderId="0" xfId="0" applyFill="1"/>
    <xf numFmtId="0" fontId="0" fillId="6" borderId="25" xfId="0" applyFill="1" applyBorder="1"/>
    <xf numFmtId="0" fontId="0" fillId="6" borderId="27" xfId="0" applyFill="1" applyBorder="1"/>
    <xf numFmtId="0" fontId="0" fillId="6" borderId="28" xfId="0" applyFill="1" applyBorder="1"/>
    <xf numFmtId="0" fontId="47" fillId="6" borderId="0" xfId="0" applyFont="1" applyFill="1"/>
    <xf numFmtId="0" fontId="48" fillId="6" borderId="0" xfId="0" applyFont="1" applyFill="1"/>
    <xf numFmtId="0" fontId="0" fillId="6" borderId="29" xfId="0" applyFill="1" applyBorder="1"/>
    <xf numFmtId="0" fontId="0" fillId="45" borderId="30" xfId="0" applyFill="1" applyBorder="1"/>
    <xf numFmtId="0" fontId="51" fillId="0" borderId="0" xfId="0" applyFont="1"/>
    <xf numFmtId="0" fontId="49" fillId="0" borderId="0" xfId="0" applyFont="1" applyAlignment="1">
      <alignment horizontal="right"/>
    </xf>
    <xf numFmtId="0" fontId="0" fillId="6" borderId="31" xfId="0" applyFill="1" applyBorder="1"/>
    <xf numFmtId="0" fontId="0" fillId="6" borderId="32" xfId="0" applyFill="1" applyBorder="1"/>
    <xf numFmtId="0" fontId="0" fillId="6" borderId="33" xfId="0" applyFill="1" applyBorder="1"/>
    <xf numFmtId="0" fontId="0" fillId="0" borderId="0" xfId="0" applyAlignment="1">
      <alignment vertical="center"/>
    </xf>
    <xf numFmtId="0" fontId="4" fillId="0" borderId="0" xfId="3" applyAlignment="1">
      <alignment vertical="center"/>
    </xf>
    <xf numFmtId="0" fontId="7" fillId="0" borderId="0" xfId="6" applyAlignment="1">
      <alignment vertical="center"/>
    </xf>
    <xf numFmtId="0" fontId="17" fillId="6" borderId="0" xfId="0" applyFont="1" applyFill="1" applyAlignment="1">
      <alignment vertical="center"/>
    </xf>
    <xf numFmtId="0" fontId="18" fillId="45" borderId="0" xfId="23" applyAlignment="1">
      <alignment vertical="center"/>
    </xf>
    <xf numFmtId="0" fontId="50" fillId="45" borderId="30" xfId="0" applyFont="1" applyFill="1" applyBorder="1" applyAlignment="1">
      <alignment vertical="center"/>
    </xf>
    <xf numFmtId="0" fontId="39" fillId="45" borderId="30" xfId="0" applyFont="1" applyFill="1" applyBorder="1" applyAlignment="1">
      <alignment vertical="center"/>
    </xf>
    <xf numFmtId="0" fontId="0" fillId="45" borderId="30" xfId="0" applyFill="1" applyBorder="1" applyAlignment="1">
      <alignment vertical="center"/>
    </xf>
    <xf numFmtId="166" fontId="22" fillId="10" borderId="11" xfId="27" applyNumberFormat="1" applyProtection="1">
      <alignment vertical="center"/>
      <protection locked="0"/>
    </xf>
    <xf numFmtId="0" fontId="0" fillId="6" borderId="0" xfId="0" applyFill="1" applyAlignment="1">
      <alignment vertical="center"/>
    </xf>
    <xf numFmtId="0" fontId="0" fillId="47" borderId="0" xfId="0" applyFill="1"/>
    <xf numFmtId="0" fontId="0" fillId="47" borderId="0" xfId="0" applyFill="1" applyAlignment="1">
      <alignment vertical="center"/>
    </xf>
    <xf numFmtId="0" fontId="7" fillId="47" borderId="0" xfId="6" applyFill="1" applyAlignment="1">
      <alignment vertical="center"/>
    </xf>
    <xf numFmtId="0" fontId="0" fillId="6" borderId="0" xfId="0" applyFill="1"/>
    <xf numFmtId="0" fontId="55" fillId="0" borderId="0" xfId="0" applyFont="1" applyAlignment="1">
      <alignment vertical="center"/>
    </xf>
    <xf numFmtId="0" fontId="57" fillId="45" borderId="34" xfId="23" applyFont="1" applyBorder="1" applyAlignment="1">
      <alignment vertical="center"/>
    </xf>
    <xf numFmtId="0" fontId="18" fillId="45" borderId="35" xfId="23" applyBorder="1" applyAlignment="1">
      <alignment vertical="center"/>
    </xf>
    <xf numFmtId="0" fontId="18" fillId="45" borderId="36" xfId="23" applyBorder="1" applyAlignment="1">
      <alignment vertical="center"/>
    </xf>
    <xf numFmtId="0" fontId="0" fillId="0" borderId="0" xfId="0" applyAlignment="1">
      <alignment wrapText="1"/>
    </xf>
    <xf numFmtId="0" fontId="6" fillId="0" borderId="2" xfId="13" applyAlignment="1">
      <alignment vertical="center"/>
    </xf>
    <xf numFmtId="0" fontId="5" fillId="2" borderId="2" xfId="4" applyAlignment="1">
      <alignment horizontal="center" vertical="center"/>
    </xf>
    <xf numFmtId="0" fontId="46" fillId="47" borderId="0" xfId="2" applyFill="1" applyAlignment="1">
      <alignment vertical="center"/>
    </xf>
    <xf numFmtId="14" fontId="0" fillId="0" borderId="0" xfId="0" applyNumberFormat="1" applyAlignment="1">
      <alignment horizontal="center" vertical="center"/>
    </xf>
    <xf numFmtId="0" fontId="63" fillId="47" borderId="0" xfId="0" applyFont="1" applyFill="1" applyAlignment="1">
      <alignment vertical="center"/>
    </xf>
    <xf numFmtId="0" fontId="9" fillId="45" borderId="23" xfId="9" applyBorder="1">
      <alignment horizontal="centerContinuous" vertical="center" wrapText="1"/>
    </xf>
    <xf numFmtId="14" fontId="0" fillId="0" borderId="23" xfId="81" applyNumberFormat="1" applyFont="1" applyFill="1" applyBorder="1" applyAlignment="1">
      <alignment horizontal="center" vertical="center"/>
    </xf>
    <xf numFmtId="0" fontId="45" fillId="47" borderId="0" xfId="0" applyFont="1" applyFill="1" applyAlignment="1">
      <alignment vertical="center"/>
    </xf>
    <xf numFmtId="181" fontId="0" fillId="0" borderId="0" xfId="0" applyNumberFormat="1" applyAlignment="1">
      <alignment horizontal="center" vertical="center"/>
    </xf>
    <xf numFmtId="0" fontId="54" fillId="0" borderId="0" xfId="0" applyFont="1" applyAlignment="1">
      <alignment horizontal="center" vertical="center"/>
    </xf>
    <xf numFmtId="0" fontId="52" fillId="47" borderId="0" xfId="84" applyFill="1" applyAlignment="1">
      <alignment vertical="center"/>
    </xf>
    <xf numFmtId="182" fontId="0" fillId="0" borderId="0" xfId="85" applyNumberFormat="1" applyFont="1" applyAlignment="1">
      <alignment horizontal="center" vertical="center"/>
    </xf>
    <xf numFmtId="166" fontId="0" fillId="0" borderId="0" xfId="78" applyFont="1" applyAlignment="1">
      <alignment vertical="center"/>
    </xf>
    <xf numFmtId="0" fontId="0" fillId="47" borderId="0" xfId="0" applyFill="1" applyAlignment="1">
      <alignment horizontal="right" vertical="center"/>
    </xf>
    <xf numFmtId="166" fontId="0" fillId="47" borderId="0" xfId="0" applyNumberFormat="1" applyFill="1" applyAlignment="1">
      <alignment vertical="center"/>
    </xf>
    <xf numFmtId="0" fontId="20" fillId="47" borderId="0" xfId="0" applyFont="1" applyFill="1" applyAlignment="1">
      <alignment horizontal="right" vertical="center"/>
    </xf>
    <xf numFmtId="166" fontId="0" fillId="6" borderId="23" xfId="78" applyFont="1" applyFill="1" applyBorder="1" applyAlignment="1">
      <alignment vertical="center"/>
    </xf>
    <xf numFmtId="0" fontId="24" fillId="6" borderId="4" xfId="27" applyFont="1" applyFill="1" applyBorder="1" applyAlignment="1">
      <alignment horizontal="center" vertical="center"/>
    </xf>
    <xf numFmtId="0" fontId="0" fillId="0" borderId="0" xfId="0" quotePrefix="1" applyAlignment="1">
      <alignment horizontal="center" vertical="center"/>
    </xf>
    <xf numFmtId="0" fontId="20" fillId="47" borderId="0" xfId="0" applyFont="1" applyFill="1" applyAlignment="1">
      <alignment horizontal="left" vertical="center"/>
    </xf>
    <xf numFmtId="0" fontId="52" fillId="6" borderId="0" xfId="84" applyFill="1" applyAlignment="1">
      <alignment vertical="center"/>
    </xf>
    <xf numFmtId="0" fontId="22" fillId="10" borderId="41" xfId="27" applyBorder="1">
      <alignment vertical="center"/>
    </xf>
    <xf numFmtId="0" fontId="22" fillId="10" borderId="40" xfId="27" applyBorder="1" applyAlignment="1">
      <alignment horizontal="left" vertical="center" indent="1"/>
    </xf>
    <xf numFmtId="0" fontId="0" fillId="48" borderId="0" xfId="0" applyFill="1" applyAlignment="1">
      <alignment vertical="center"/>
    </xf>
    <xf numFmtId="0" fontId="0" fillId="48" borderId="0" xfId="0" applyFill="1"/>
    <xf numFmtId="0" fontId="0" fillId="48" borderId="0" xfId="0" applyFill="1" applyAlignment="1">
      <alignment horizontal="center"/>
    </xf>
    <xf numFmtId="0" fontId="0" fillId="48" borderId="0" xfId="0" applyFill="1" applyAlignment="1">
      <alignment vertical="top" wrapText="1"/>
    </xf>
    <xf numFmtId="0" fontId="60" fillId="48" borderId="0" xfId="0" applyFont="1" applyFill="1" applyAlignment="1">
      <alignment horizontal="center" vertical="top" wrapText="1"/>
    </xf>
    <xf numFmtId="0" fontId="59" fillId="48" borderId="0" xfId="0" applyFont="1" applyFill="1" applyAlignment="1">
      <alignment horizontal="right" vertical="center"/>
    </xf>
    <xf numFmtId="0" fontId="65" fillId="47" borderId="43" xfId="0" applyFont="1" applyFill="1" applyBorder="1" applyAlignment="1">
      <alignment horizontal="center" vertical="center" wrapText="1"/>
    </xf>
    <xf numFmtId="0" fontId="55" fillId="49" borderId="44" xfId="0" applyFont="1" applyFill="1" applyBorder="1" applyAlignment="1">
      <alignment vertical="center" wrapText="1"/>
    </xf>
    <xf numFmtId="0" fontId="58" fillId="0" borderId="43" xfId="0" applyFont="1" applyBorder="1" applyAlignment="1">
      <alignment horizontal="center" vertical="center" wrapText="1"/>
    </xf>
    <xf numFmtId="0" fontId="55" fillId="0" borderId="44" xfId="0" applyFont="1" applyBorder="1" applyAlignment="1">
      <alignment vertical="center" wrapText="1"/>
    </xf>
    <xf numFmtId="0" fontId="58" fillId="49" borderId="46" xfId="0" applyFont="1" applyFill="1" applyBorder="1" applyAlignment="1">
      <alignment horizontal="center" vertical="center" wrapText="1"/>
    </xf>
    <xf numFmtId="0" fontId="55" fillId="49" borderId="48" xfId="0" applyFont="1" applyFill="1" applyBorder="1" applyAlignment="1">
      <alignment vertical="center" wrapText="1"/>
    </xf>
    <xf numFmtId="0" fontId="66" fillId="45" borderId="49" xfId="9" applyFont="1" applyBorder="1">
      <alignment horizontal="centerContinuous" vertical="center" wrapText="1"/>
    </xf>
    <xf numFmtId="0" fontId="67" fillId="50" borderId="50" xfId="9" applyFont="1" applyFill="1" applyBorder="1" applyAlignment="1">
      <alignment horizontal="center" vertical="center" wrapText="1"/>
    </xf>
    <xf numFmtId="0" fontId="46" fillId="3" borderId="44" xfId="2" applyFill="1" applyBorder="1" applyAlignment="1">
      <alignment vertical="center" wrapText="1"/>
    </xf>
    <xf numFmtId="0" fontId="58" fillId="49" borderId="43" xfId="0" applyFont="1" applyFill="1" applyBorder="1" applyAlignment="1">
      <alignment horizontal="center" vertical="top" wrapText="1"/>
    </xf>
    <xf numFmtId="0" fontId="58" fillId="0" borderId="43" xfId="0" applyFont="1" applyBorder="1" applyAlignment="1">
      <alignment horizontal="center" vertical="top" wrapText="1"/>
    </xf>
    <xf numFmtId="0" fontId="66" fillId="45" borderId="51" xfId="9" applyFont="1" applyBorder="1">
      <alignment horizontal="centerContinuous" vertical="center" wrapText="1"/>
    </xf>
    <xf numFmtId="0" fontId="67" fillId="50" borderId="52" xfId="9" applyFont="1" applyFill="1" applyBorder="1" applyAlignment="1">
      <alignment horizontal="center" vertical="center" wrapText="1"/>
    </xf>
    <xf numFmtId="0" fontId="46" fillId="3" borderId="53" xfId="2" applyFill="1" applyBorder="1" applyAlignment="1">
      <alignment vertical="center" wrapText="1"/>
    </xf>
    <xf numFmtId="0" fontId="68" fillId="6" borderId="0" xfId="84" applyFont="1" applyFill="1" applyBorder="1" applyAlignment="1">
      <alignment horizontal="center" vertical="center"/>
    </xf>
    <xf numFmtId="0" fontId="56" fillId="6" borderId="0" xfId="0" applyFont="1" applyFill="1" applyAlignment="1">
      <alignment horizontal="center" vertical="center"/>
    </xf>
    <xf numFmtId="14" fontId="22" fillId="10" borderId="11" xfId="27" applyNumberFormat="1" applyAlignment="1" applyProtection="1">
      <alignment horizontal="center" vertical="center"/>
      <protection locked="0"/>
    </xf>
    <xf numFmtId="0" fontId="22" fillId="10" borderId="11" xfId="27" applyAlignment="1" applyProtection="1">
      <alignment horizontal="center" vertical="center"/>
      <protection locked="0"/>
    </xf>
    <xf numFmtId="173" fontId="22" fillId="10" borderId="11" xfId="27" applyNumberFormat="1" applyAlignment="1" applyProtection="1">
      <alignment horizontal="center" vertical="center"/>
      <protection locked="0"/>
    </xf>
    <xf numFmtId="176" fontId="22" fillId="10" borderId="11" xfId="27" applyNumberFormat="1" applyProtection="1">
      <alignment vertical="center"/>
      <protection locked="0"/>
    </xf>
    <xf numFmtId="182" fontId="6" fillId="0" borderId="2" xfId="13" applyNumberFormat="1" applyAlignment="1">
      <alignment horizontal="center" vertical="center"/>
    </xf>
    <xf numFmtId="0" fontId="6" fillId="0" borderId="2" xfId="13" applyAlignment="1">
      <alignment horizontal="center" vertical="center"/>
    </xf>
    <xf numFmtId="182" fontId="22" fillId="10" borderId="11" xfId="27" applyNumberFormat="1" applyAlignment="1" applyProtection="1">
      <alignment horizontal="center" vertical="center"/>
      <protection locked="0"/>
    </xf>
    <xf numFmtId="9" fontId="22" fillId="10" borderId="11" xfId="27" applyNumberFormat="1" applyAlignment="1" applyProtection="1">
      <alignment horizontal="center" vertical="center"/>
      <protection locked="0"/>
    </xf>
    <xf numFmtId="183" fontId="22" fillId="10" borderId="11" xfId="27" applyNumberFormat="1" applyAlignment="1" applyProtection="1">
      <alignment horizontal="center" vertical="center"/>
      <protection locked="0"/>
    </xf>
    <xf numFmtId="0" fontId="53" fillId="0" borderId="0" xfId="84" applyFont="1" applyBorder="1" applyAlignment="1">
      <alignment vertical="center"/>
    </xf>
    <xf numFmtId="0" fontId="0" fillId="45" borderId="60" xfId="0" applyFill="1" applyBorder="1" applyAlignment="1">
      <alignment vertical="center"/>
    </xf>
    <xf numFmtId="0" fontId="0" fillId="45" borderId="61" xfId="0" applyFill="1" applyBorder="1" applyAlignment="1">
      <alignment vertical="center"/>
    </xf>
    <xf numFmtId="0" fontId="49" fillId="0" borderId="0" xfId="0" applyFont="1"/>
    <xf numFmtId="0" fontId="70" fillId="6" borderId="0" xfId="0" applyFont="1" applyFill="1"/>
    <xf numFmtId="0" fontId="71" fillId="6" borderId="0" xfId="0" applyFont="1" applyFill="1"/>
    <xf numFmtId="0" fontId="0" fillId="45" borderId="60" xfId="0" applyFill="1" applyBorder="1"/>
    <xf numFmtId="0" fontId="0" fillId="45" borderId="61" xfId="0" applyFill="1" applyBorder="1"/>
    <xf numFmtId="0" fontId="70" fillId="0" borderId="0" xfId="0" applyFont="1"/>
    <xf numFmtId="0" fontId="0" fillId="6" borderId="26" xfId="0" applyFill="1" applyBorder="1"/>
    <xf numFmtId="0" fontId="22" fillId="10" borderId="37" xfId="27" applyBorder="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22" fillId="10" borderId="11" xfId="27" applyProtection="1">
      <alignment vertical="center"/>
      <protection locked="0"/>
    </xf>
    <xf numFmtId="0" fontId="55" fillId="49" borderId="47" xfId="0" applyFont="1" applyFill="1" applyBorder="1" applyAlignment="1">
      <alignment vertical="center" wrapText="1"/>
    </xf>
    <xf numFmtId="0" fontId="0" fillId="0" borderId="45" xfId="0" applyBorder="1" applyAlignment="1">
      <alignment vertical="center" wrapText="1"/>
    </xf>
    <xf numFmtId="0" fontId="55" fillId="0" borderId="58" xfId="0" applyFont="1" applyBorder="1" applyAlignment="1">
      <alignment vertical="center" wrapText="1"/>
    </xf>
    <xf numFmtId="0" fontId="0" fillId="0" borderId="59" xfId="0" applyBorder="1" applyAlignment="1">
      <alignment vertical="center" wrapText="1"/>
    </xf>
    <xf numFmtId="0" fontId="55" fillId="47" borderId="0" xfId="0" applyFont="1" applyFill="1" applyAlignment="1">
      <alignment vertical="center" wrapText="1"/>
    </xf>
    <xf numFmtId="0" fontId="0" fillId="0" borderId="42" xfId="0" applyBorder="1" applyAlignment="1">
      <alignment vertical="center" wrapText="1"/>
    </xf>
    <xf numFmtId="0" fontId="55" fillId="0" borderId="54" xfId="0" applyFont="1" applyBorder="1" applyAlignment="1">
      <alignment vertical="center" wrapText="1"/>
    </xf>
    <xf numFmtId="0" fontId="0" fillId="0" borderId="55" xfId="0" applyBorder="1" applyAlignment="1">
      <alignment vertical="center" wrapText="1"/>
    </xf>
    <xf numFmtId="0" fontId="55" fillId="49" borderId="0" xfId="0" applyFont="1" applyFill="1" applyAlignment="1">
      <alignment vertical="center" wrapText="1"/>
    </xf>
    <xf numFmtId="0" fontId="55" fillId="0" borderId="56" xfId="0" applyFont="1" applyBorder="1" applyAlignment="1">
      <alignment vertical="center" wrapText="1"/>
    </xf>
    <xf numFmtId="0" fontId="0" fillId="0" borderId="57" xfId="0" applyBorder="1" applyAlignment="1">
      <alignment vertical="center" wrapText="1"/>
    </xf>
    <xf numFmtId="0" fontId="55" fillId="49" borderId="56" xfId="0" quotePrefix="1" applyFont="1" applyFill="1" applyBorder="1" applyAlignment="1">
      <alignment vertical="center" wrapText="1"/>
    </xf>
  </cellXfs>
  <cellStyles count="86">
    <cellStyle name="20 % - Akzent1" xfId="52" builtinId="30" hidden="1"/>
    <cellStyle name="20 % - Akzent2" xfId="56" builtinId="34" hidden="1"/>
    <cellStyle name="20 % - Akzent3" xfId="60" builtinId="38" hidden="1"/>
    <cellStyle name="20 % - Akzent4" xfId="64" builtinId="42" hidden="1"/>
    <cellStyle name="20 % - Akzent5" xfId="68" builtinId="46" hidden="1"/>
    <cellStyle name="20 % - Akzent6" xfId="72" builtinId="50" hidden="1"/>
    <cellStyle name="40 % - Akzent1" xfId="53" builtinId="31" hidden="1"/>
    <cellStyle name="40 % - Akzent2" xfId="57" builtinId="35" hidden="1"/>
    <cellStyle name="40 % - Akzent3" xfId="61" builtinId="39" hidden="1"/>
    <cellStyle name="40 % - Akzent4" xfId="65" builtinId="43" hidden="1"/>
    <cellStyle name="40 % - Akzent5" xfId="69" builtinId="47" hidden="1"/>
    <cellStyle name="40 % - Akzent6" xfId="73" builtinId="51" hidden="1"/>
    <cellStyle name="60 % - Akzent1" xfId="54" builtinId="32" hidden="1"/>
    <cellStyle name="60 % - Akzent2" xfId="58" builtinId="36" hidden="1"/>
    <cellStyle name="60 % - Akzent3" xfId="62" builtinId="40" hidden="1"/>
    <cellStyle name="60 % - Akzent4" xfId="66" builtinId="44" hidden="1"/>
    <cellStyle name="60 % - Akzent5" xfId="70" builtinId="48" hidden="1"/>
    <cellStyle name="60 % - Akzent6" xfId="74" builtinId="52" hidden="1"/>
    <cellStyle name="Akzent1" xfId="51" builtinId="29" hidden="1"/>
    <cellStyle name="Akzent2" xfId="55" builtinId="33" hidden="1"/>
    <cellStyle name="Akzent3" xfId="59" builtinId="37" hidden="1"/>
    <cellStyle name="Akzent4" xfId="63" builtinId="41" hidden="1"/>
    <cellStyle name="Akzent5" xfId="67" builtinId="45" hidden="1"/>
    <cellStyle name="Akzent6" xfId="71" builtinId="49" hidden="1"/>
    <cellStyle name="Annahme" xfId="27" xr:uid="{00000000-0005-0000-0000-000018000000}"/>
    <cellStyle name="Ausgabe" xfId="43" builtinId="21" hidden="1"/>
    <cellStyle name="Berechnung" xfId="44" builtinId="22" hidden="1"/>
    <cellStyle name="Bezeichnung_Eingabe" xfId="16" xr:uid="{00000000-0005-0000-0000-00001B000000}"/>
    <cellStyle name="Blatt_1" xfId="23" xr:uid="{00000000-0005-0000-0000-00001C000000}"/>
    <cellStyle name="Blatt_2" xfId="24" xr:uid="{00000000-0005-0000-0000-00001D000000}"/>
    <cellStyle name="Blatt_3" xfId="83" xr:uid="{00000000-0005-0000-0000-00001E000000}"/>
    <cellStyle name="Datum" xfId="81" xr:uid="{00000000-0005-0000-0000-00001F000000}"/>
    <cellStyle name="Dezimal [0]" xfId="30" builtinId="6" hidden="1"/>
    <cellStyle name="Eingabe" xfId="42" builtinId="20" hidden="1"/>
    <cellStyle name="Einheit" xfId="6" xr:uid="{00000000-0005-0000-0000-000023000000}"/>
    <cellStyle name="Ergebnis" xfId="50" builtinId="25" hidden="1"/>
    <cellStyle name="Erklärender Text" xfId="49" builtinId="53" hidden="1"/>
    <cellStyle name="Ext_Link" xfId="80" xr:uid="{00000000-0005-0000-0000-000026000000}"/>
    <cellStyle name="Flag" xfId="82" xr:uid="{00000000-0005-0000-0000-000027000000}"/>
    <cellStyle name="Gut" xfId="39" builtinId="26" hidden="1"/>
    <cellStyle name="Hyperlink-Text" xfId="21" xr:uid="{00000000-0005-0000-0000-000029000000}"/>
    <cellStyle name="Komma" xfId="29" builtinId="3" hidden="1"/>
    <cellStyle name="Kommentar" xfId="22" xr:uid="{00000000-0005-0000-0000-00002B000000}"/>
    <cellStyle name="Kontrolle_DEU" xfId="28" xr:uid="{00000000-0005-0000-0000-00002C000000}"/>
    <cellStyle name="Kontrolle_ENG" xfId="18" xr:uid="{00000000-0005-0000-0000-00002D000000}"/>
    <cellStyle name="Leere_Zelle" xfId="17" xr:uid="{00000000-0005-0000-0000-00002E000000}"/>
    <cellStyle name="Link" xfId="76" builtinId="8" hidden="1"/>
    <cellStyle name="Link" xfId="77" builtinId="8" hidden="1"/>
    <cellStyle name="Link" xfId="84" builtinId="8"/>
    <cellStyle name="Neutral" xfId="41" builtinId="28" hidden="1"/>
    <cellStyle name="Notiz" xfId="48" builtinId="10" hidden="1"/>
    <cellStyle name="Prozent" xfId="33" builtinId="5" hidden="1"/>
    <cellStyle name="Prozent" xfId="85" builtinId="5"/>
    <cellStyle name="Quotient" xfId="14" xr:uid="{00000000-0005-0000-0000-000035000000}"/>
    <cellStyle name="Referenz_InSheet" xfId="13" xr:uid="{00000000-0005-0000-0000-000036000000}"/>
    <cellStyle name="Referenz_OffSheet" xfId="15" xr:uid="{00000000-0005-0000-0000-000037000000}"/>
    <cellStyle name="Schalter_DEU" xfId="20" xr:uid="{00000000-0005-0000-0000-000038000000}"/>
    <cellStyle name="Schalter_ENG" xfId="75" xr:uid="{00000000-0005-0000-0000-000039000000}"/>
    <cellStyle name="Schlecht" xfId="40" builtinId="27" hidden="1"/>
    <cellStyle name="Standard" xfId="0" builtinId="0" customBuiltin="1"/>
    <cellStyle name="Status_in_Arbeit" xfId="19" xr:uid="{00000000-0005-0000-0000-00003C000000}"/>
    <cellStyle name="Status_in_Ordnung" xfId="25" xr:uid="{00000000-0005-0000-0000-00003D000000}"/>
    <cellStyle name="Status_Pruefen" xfId="26" xr:uid="{00000000-0005-0000-0000-00003E000000}"/>
    <cellStyle name="Tabellen_Ueb" xfId="9" xr:uid="{00000000-0005-0000-0000-00003F000000}"/>
    <cellStyle name="Techn_Eingabe" xfId="4" xr:uid="{00000000-0005-0000-0000-000040000000}"/>
    <cellStyle name="Überschrift" xfId="34" builtinId="15" hidden="1"/>
    <cellStyle name="Überschrift 1" xfId="35" builtinId="16" hidden="1"/>
    <cellStyle name="Überschrift 2" xfId="36" builtinId="17" hidden="1"/>
    <cellStyle name="Überschrift 3" xfId="37" builtinId="18" hidden="1"/>
    <cellStyle name="Überschrift 4" xfId="38" builtinId="19" hidden="1"/>
    <cellStyle name="Ueb1" xfId="1" xr:uid="{00000000-0005-0000-0000-000046000000}"/>
    <cellStyle name="Ueb2" xfId="2" xr:uid="{00000000-0005-0000-0000-000047000000}"/>
    <cellStyle name="Ueb3" xfId="3" xr:uid="{00000000-0005-0000-0000-000048000000}"/>
    <cellStyle name="Ueb4" xfId="7" xr:uid="{00000000-0005-0000-0000-000049000000}"/>
    <cellStyle name="Verknüpfte Zelle" xfId="45" builtinId="24" hidden="1"/>
    <cellStyle name="Währung" xfId="31" builtinId="4" hidden="1"/>
    <cellStyle name="Währung [0]" xfId="32" builtinId="7" hidden="1"/>
    <cellStyle name="Warnender Text" xfId="47" builtinId="11" hidden="1"/>
    <cellStyle name="Zahl_Prozent" xfId="79" xr:uid="{00000000-0005-0000-0000-00004E000000}"/>
    <cellStyle name="Zahl_Standard" xfId="78" xr:uid="{00000000-0005-0000-0000-00004F000000}"/>
    <cellStyle name="Zeile_Abgrenzung" xfId="8" xr:uid="{00000000-0005-0000-0000-000050000000}"/>
    <cellStyle name="Zeile_Schlussbilanz" xfId="12" xr:uid="{00000000-0005-0000-0000-000051000000}"/>
    <cellStyle name="Zeile_Spalten-Summe" xfId="5" xr:uid="{00000000-0005-0000-0000-000052000000}"/>
    <cellStyle name="Zeile_Summe" xfId="11" xr:uid="{00000000-0005-0000-0000-000053000000}"/>
    <cellStyle name="Zeile_Zw-summe" xfId="10" xr:uid="{00000000-0005-0000-0000-000054000000}"/>
    <cellStyle name="Zelle überprüfen" xfId="46" builtinId="23" hidden="1"/>
  </cellStyles>
  <dxfs count="17">
    <dxf>
      <fill>
        <patternFill>
          <bgColor indexed="44"/>
        </patternFill>
      </fill>
      <border>
        <top/>
        <bottom/>
      </border>
    </dxf>
    <dxf>
      <font>
        <b val="0"/>
        <i val="0"/>
        <condense val="0"/>
        <extend val="0"/>
        <color auto="1"/>
      </font>
      <fill>
        <patternFill>
          <bgColor indexed="43"/>
        </patternFill>
      </fill>
      <border>
        <top/>
        <bottom style="thin">
          <color indexed="34"/>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darkDown">
          <fgColor indexed="22"/>
        </patternFill>
      </fill>
    </dxf>
    <dxf>
      <font>
        <condense val="0"/>
        <extend val="0"/>
        <color indexed="22"/>
      </font>
      <fill>
        <patternFill patternType="darkDown">
          <fgColor indexed="22"/>
        </patternFill>
      </fill>
    </dxf>
    <dxf>
      <fill>
        <patternFill>
          <bgColor theme="0" tint="-0.14996795556505021"/>
        </patternFill>
      </fill>
    </dxf>
    <dxf>
      <font>
        <color theme="0"/>
      </font>
      <fill>
        <patternFill>
          <bgColor rgb="FF81D742"/>
        </patternFill>
      </fill>
      <border>
        <top style="medium">
          <color auto="1"/>
        </top>
        <bottom style="medium">
          <color auto="1"/>
        </bottom>
      </border>
    </dxf>
  </dxfs>
  <tableStyles count="1" defaultTableStyle="TableStyleMedium2" defaultPivotStyle="PivotStyleLight16">
    <tableStyle name="Tabellenformat 1" pivot="0" count="2" xr9:uid="{529E2645-C1A1-4B34-AC4E-F55848A0E83E}">
      <tableStyleElement type="headerRow" dxfId="16"/>
      <tableStyleElement type="firstRowStripe" dxfId="15"/>
    </tableStyle>
  </tableStyles>
  <colors>
    <mruColors>
      <color rgb="FFF7941E"/>
      <color rgb="FFFFFFCC"/>
      <color rgb="FF227547"/>
      <color rgb="FF25346A"/>
      <color rgb="FFBEE5EC"/>
      <color rgb="FFFF5050"/>
      <color rgb="FF007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3.png"/></Relationships>
</file>

<file path=xl/charts/_rels/chart2.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'SOLL-IST-Analyse'!$F$30</c:f>
          <c:strCache>
            <c:ptCount val="1"/>
            <c:pt idx="0">
              <c:v>Umsatz: PLAN vs. IST (2020)</c:v>
            </c:pt>
          </c:strCache>
        </c:strRef>
      </c:tx>
      <c:layout>
        <c:manualLayout>
          <c:xMode val="edge"/>
          <c:yMode val="edge"/>
          <c:x val="7.7326531366677762E-2"/>
          <c:y val="2.7585597558875803E-2"/>
        </c:manualLayout>
      </c:layout>
      <c:overlay val="0"/>
      <c:txPr>
        <a:bodyPr/>
        <a:lstStyle/>
        <a:p>
          <a:pPr>
            <a:defRPr>
              <a:solidFill>
                <a:schemeClr val="bg1">
                  <a:lumMod val="50000"/>
                </a:schemeClr>
              </a:solidFill>
            </a:defRPr>
          </a:pPr>
          <a:endParaRPr lang="de-DE"/>
        </a:p>
      </c:txPr>
    </c:title>
    <c:autoTitleDeleted val="0"/>
    <c:plotArea>
      <c:layout/>
      <c:barChart>
        <c:barDir val="col"/>
        <c:grouping val="clustered"/>
        <c:varyColors val="0"/>
        <c:ser>
          <c:idx val="0"/>
          <c:order val="0"/>
          <c:tx>
            <c:strRef>
              <c:f>'SOLL-IST-Analyse'!$F$34</c:f>
              <c:strCache>
                <c:ptCount val="1"/>
                <c:pt idx="0">
                  <c:v>IST</c:v>
                </c:pt>
              </c:strCache>
            </c:strRef>
          </c:tx>
          <c:spPr>
            <a:solidFill>
              <a:schemeClr val="accent1">
                <a:lumMod val="40000"/>
                <a:lumOff val="60000"/>
              </a:schemeClr>
            </a:solidFill>
          </c:spPr>
          <c:invertIfNegative val="0"/>
          <c:cat>
            <c:multiLvlStrRef>
              <c:f>'SOLL-IST-Analyse'!$C$35:$E$46</c:f>
              <c:multiLvlStrCache>
                <c:ptCount val="12"/>
                <c:lvl>
                  <c:pt idx="0">
                    <c:v>Jan</c:v>
                  </c:pt>
                  <c:pt idx="1">
                    <c:v>Feb</c:v>
                  </c:pt>
                  <c:pt idx="2">
                    <c:v>Mrz</c:v>
                  </c:pt>
                  <c:pt idx="3">
                    <c:v>Apr</c:v>
                  </c:pt>
                  <c:pt idx="4">
                    <c:v>Mai</c:v>
                  </c:pt>
                  <c:pt idx="5">
                    <c:v>Jun</c:v>
                  </c:pt>
                  <c:pt idx="6">
                    <c:v>Jul</c:v>
                  </c:pt>
                  <c:pt idx="7">
                    <c:v>Aug</c:v>
                  </c:pt>
                  <c:pt idx="8">
                    <c:v>Sep</c:v>
                  </c:pt>
                  <c:pt idx="9">
                    <c:v>Okt</c:v>
                  </c:pt>
                  <c:pt idx="10">
                    <c:v>Nov</c:v>
                  </c:pt>
                  <c:pt idx="11">
                    <c:v>Dez</c:v>
                  </c:pt>
                </c:lvl>
                <c:lvl>
                  <c:pt idx="0">
                    <c:v>43%</c:v>
                  </c:pt>
                  <c:pt idx="1">
                    <c:v>8%</c:v>
                  </c:pt>
                  <c:pt idx="2">
                    <c:v>-3%</c:v>
                  </c:pt>
                  <c:pt idx="3">
                    <c:v>28%</c:v>
                  </c:pt>
                  <c:pt idx="4">
                    <c:v>44%</c:v>
                  </c:pt>
                  <c:pt idx="5">
                    <c:v>63%</c:v>
                  </c:pt>
                  <c:pt idx="6">
                    <c:v>-21%</c:v>
                  </c:pt>
                  <c:pt idx="7">
                    <c:v>-6%</c:v>
                  </c:pt>
                  <c:pt idx="8">
                    <c:v>67%</c:v>
                  </c:pt>
                  <c:pt idx="9">
                    <c:v> </c:v>
                  </c:pt>
                  <c:pt idx="10">
                    <c:v> </c:v>
                  </c:pt>
                  <c:pt idx="11">
                    <c:v> </c:v>
                  </c:pt>
                </c:lvl>
                <c:lvl>
                  <c:pt idx="0">
                    <c:v>Q-1</c:v>
                  </c:pt>
                  <c:pt idx="3">
                    <c:v>Q-2</c:v>
                  </c:pt>
                  <c:pt idx="6">
                    <c:v>Q-3</c:v>
                  </c:pt>
                  <c:pt idx="9">
                    <c:v>Q-4</c:v>
                  </c:pt>
                </c:lvl>
              </c:multiLvlStrCache>
            </c:multiLvlStrRef>
          </c:cat>
          <c:val>
            <c:numRef>
              <c:f>'SOLL-IST-Analyse'!$F$35:$F$46</c:f>
              <c:numCache>
                <c:formatCode>_(* #,##0_);_(* \(#,##0\);_(* "-"??_);_(@_)</c:formatCode>
                <c:ptCount val="12"/>
                <c:pt idx="0">
                  <c:v>25149</c:v>
                </c:pt>
                <c:pt idx="1">
                  <c:v>18070</c:v>
                </c:pt>
                <c:pt idx="2">
                  <c:v>25268</c:v>
                </c:pt>
                <c:pt idx="3">
                  <c:v>28148</c:v>
                </c:pt>
                <c:pt idx="4">
                  <c:v>29732</c:v>
                </c:pt>
                <c:pt idx="5">
                  <c:v>25720</c:v>
                </c:pt>
                <c:pt idx="6">
                  <c:v>20421</c:v>
                </c:pt>
                <c:pt idx="7">
                  <c:v>23717</c:v>
                </c:pt>
                <c:pt idx="8">
                  <c:v>28321</c:v>
                </c:pt>
                <c:pt idx="9">
                  <c:v>0</c:v>
                </c:pt>
                <c:pt idx="10">
                  <c:v>0</c:v>
                </c:pt>
                <c:pt idx="11">
                  <c:v>0</c:v>
                </c:pt>
              </c:numCache>
            </c:numRef>
          </c:val>
          <c:extLst>
            <c:ext xmlns:c16="http://schemas.microsoft.com/office/drawing/2014/chart" uri="{C3380CC4-5D6E-409C-BE32-E72D297353CC}">
              <c16:uniqueId val="{00000000-2B2B-43D7-9F2B-F6837D3126A3}"/>
            </c:ext>
          </c:extLst>
        </c:ser>
        <c:ser>
          <c:idx val="4"/>
          <c:order val="1"/>
          <c:tx>
            <c:strRef>
              <c:f>'SOLL-IST-Analyse'!$G$34</c:f>
              <c:strCache>
                <c:ptCount val="1"/>
                <c:pt idx="0">
                  <c:v>PLAN</c:v>
                </c:pt>
              </c:strCache>
            </c:strRef>
          </c:tx>
          <c:spPr>
            <a:noFill/>
            <a:ln w="19050">
              <a:solidFill>
                <a:srgbClr val="25346A"/>
              </a:solidFill>
            </a:ln>
          </c:spPr>
          <c:invertIfNegative val="0"/>
          <c:val>
            <c:numRef>
              <c:f>'SOLL-IST-Analyse'!$G$35:$G$46</c:f>
              <c:numCache>
                <c:formatCode>_(* #,##0_);_(* \(#,##0\);_(* "-"??_);_(@_)</c:formatCode>
                <c:ptCount val="12"/>
                <c:pt idx="0">
                  <c:v>17554</c:v>
                </c:pt>
                <c:pt idx="1">
                  <c:v>16762</c:v>
                </c:pt>
                <c:pt idx="2">
                  <c:v>25940</c:v>
                </c:pt>
                <c:pt idx="3">
                  <c:v>21978</c:v>
                </c:pt>
                <c:pt idx="4">
                  <c:v>20635</c:v>
                </c:pt>
                <c:pt idx="5">
                  <c:v>15756</c:v>
                </c:pt>
                <c:pt idx="6">
                  <c:v>25850</c:v>
                </c:pt>
                <c:pt idx="7">
                  <c:v>25111</c:v>
                </c:pt>
                <c:pt idx="8">
                  <c:v>16999</c:v>
                </c:pt>
                <c:pt idx="9">
                  <c:v>25407</c:v>
                </c:pt>
                <c:pt idx="10">
                  <c:v>20712</c:v>
                </c:pt>
                <c:pt idx="11">
                  <c:v>15324</c:v>
                </c:pt>
              </c:numCache>
            </c:numRef>
          </c:val>
          <c:extLst>
            <c:ext xmlns:c16="http://schemas.microsoft.com/office/drawing/2014/chart" uri="{C3380CC4-5D6E-409C-BE32-E72D297353CC}">
              <c16:uniqueId val="{00000000-0139-4C42-BFF6-0E775B1076F2}"/>
            </c:ext>
          </c:extLst>
        </c:ser>
        <c:dLbls>
          <c:showLegendKey val="0"/>
          <c:showVal val="0"/>
          <c:showCatName val="0"/>
          <c:showSerName val="0"/>
          <c:showPercent val="0"/>
          <c:showBubbleSize val="0"/>
        </c:dLbls>
        <c:gapWidth val="100"/>
        <c:overlap val="100"/>
        <c:axId val="253413248"/>
        <c:axId val="253414784"/>
      </c:barChart>
      <c:lineChart>
        <c:grouping val="standard"/>
        <c:varyColors val="0"/>
        <c:ser>
          <c:idx val="1"/>
          <c:order val="2"/>
          <c:tx>
            <c:strRef>
              <c:f>'SOLL-IST-Analyse'!$H$34</c:f>
              <c:strCache>
                <c:ptCount val="1"/>
                <c:pt idx="0">
                  <c:v>Vorjahr</c:v>
                </c:pt>
              </c:strCache>
            </c:strRef>
          </c:tx>
          <c:spPr>
            <a:ln w="19050">
              <a:noFill/>
            </a:ln>
          </c:spPr>
          <c:marker>
            <c:symbol val="picture"/>
            <c:spPr>
              <a:blipFill>
                <a:blip xmlns:r="http://schemas.openxmlformats.org/officeDocument/2006/relationships" r:embed="rId1"/>
                <a:stretch>
                  <a:fillRect/>
                </a:stretch>
              </a:blipFill>
              <a:ln w="25400">
                <a:noFill/>
              </a:ln>
            </c:spPr>
          </c:marker>
          <c:cat>
            <c:multiLvlStrRef>
              <c:f>'SOLL-IST-Analyse'!$C$35:$E$46</c:f>
              <c:multiLvlStrCache>
                <c:ptCount val="12"/>
                <c:lvl>
                  <c:pt idx="0">
                    <c:v>Jan</c:v>
                  </c:pt>
                  <c:pt idx="1">
                    <c:v>Feb</c:v>
                  </c:pt>
                  <c:pt idx="2">
                    <c:v>Mrz</c:v>
                  </c:pt>
                  <c:pt idx="3">
                    <c:v>Apr</c:v>
                  </c:pt>
                  <c:pt idx="4">
                    <c:v>Mai</c:v>
                  </c:pt>
                  <c:pt idx="5">
                    <c:v>Jun</c:v>
                  </c:pt>
                  <c:pt idx="6">
                    <c:v>Jul</c:v>
                  </c:pt>
                  <c:pt idx="7">
                    <c:v>Aug</c:v>
                  </c:pt>
                  <c:pt idx="8">
                    <c:v>Sep</c:v>
                  </c:pt>
                  <c:pt idx="9">
                    <c:v>Okt</c:v>
                  </c:pt>
                  <c:pt idx="10">
                    <c:v>Nov</c:v>
                  </c:pt>
                  <c:pt idx="11">
                    <c:v>Dez</c:v>
                  </c:pt>
                </c:lvl>
                <c:lvl>
                  <c:pt idx="0">
                    <c:v>43%</c:v>
                  </c:pt>
                  <c:pt idx="1">
                    <c:v>8%</c:v>
                  </c:pt>
                  <c:pt idx="2">
                    <c:v>-3%</c:v>
                  </c:pt>
                  <c:pt idx="3">
                    <c:v>28%</c:v>
                  </c:pt>
                  <c:pt idx="4">
                    <c:v>44%</c:v>
                  </c:pt>
                  <c:pt idx="5">
                    <c:v>63%</c:v>
                  </c:pt>
                  <c:pt idx="6">
                    <c:v>-21%</c:v>
                  </c:pt>
                  <c:pt idx="7">
                    <c:v>-6%</c:v>
                  </c:pt>
                  <c:pt idx="8">
                    <c:v>67%</c:v>
                  </c:pt>
                  <c:pt idx="9">
                    <c:v> </c:v>
                  </c:pt>
                  <c:pt idx="10">
                    <c:v> </c:v>
                  </c:pt>
                  <c:pt idx="11">
                    <c:v> </c:v>
                  </c:pt>
                </c:lvl>
                <c:lvl>
                  <c:pt idx="0">
                    <c:v>Q-1</c:v>
                  </c:pt>
                  <c:pt idx="3">
                    <c:v>Q-2</c:v>
                  </c:pt>
                  <c:pt idx="6">
                    <c:v>Q-3</c:v>
                  </c:pt>
                  <c:pt idx="9">
                    <c:v>Q-4</c:v>
                  </c:pt>
                </c:lvl>
              </c:multiLvlStrCache>
            </c:multiLvlStrRef>
          </c:cat>
          <c:val>
            <c:numRef>
              <c:f>'SOLL-IST-Analyse'!$H$35:$H$46</c:f>
              <c:numCache>
                <c:formatCode>_(* #,##0_);_(* \(#,##0\);_(* "-"??_);_(@_)</c:formatCode>
                <c:ptCount val="12"/>
                <c:pt idx="0">
                  <c:v>23544</c:v>
                </c:pt>
                <c:pt idx="1">
                  <c:v>29104</c:v>
                </c:pt>
                <c:pt idx="2">
                  <c:v>29942</c:v>
                </c:pt>
                <c:pt idx="3">
                  <c:v>20599</c:v>
                </c:pt>
                <c:pt idx="4">
                  <c:v>25956</c:v>
                </c:pt>
                <c:pt idx="5">
                  <c:v>22874</c:v>
                </c:pt>
                <c:pt idx="6">
                  <c:v>20214</c:v>
                </c:pt>
                <c:pt idx="7">
                  <c:v>20415</c:v>
                </c:pt>
                <c:pt idx="8">
                  <c:v>18392</c:v>
                </c:pt>
                <c:pt idx="9">
                  <c:v>21662</c:v>
                </c:pt>
                <c:pt idx="10">
                  <c:v>21571</c:v>
                </c:pt>
                <c:pt idx="11">
                  <c:v>18102</c:v>
                </c:pt>
              </c:numCache>
            </c:numRef>
          </c:val>
          <c:smooth val="0"/>
          <c:extLst>
            <c:ext xmlns:c16="http://schemas.microsoft.com/office/drawing/2014/chart" uri="{C3380CC4-5D6E-409C-BE32-E72D297353CC}">
              <c16:uniqueId val="{00000002-2B2B-43D7-9F2B-F6837D3126A3}"/>
            </c:ext>
          </c:extLst>
        </c:ser>
        <c:ser>
          <c:idx val="2"/>
          <c:order val="3"/>
          <c:tx>
            <c:v> </c:v>
          </c:tx>
          <c:spPr>
            <a:ln w="19050">
              <a:noFill/>
            </a:ln>
          </c:spPr>
          <c:marker>
            <c:symbol val="none"/>
          </c:marker>
          <c:dLbls>
            <c:dLbl>
              <c:idx val="0"/>
              <c:tx>
                <c:rich>
                  <a:bodyPr/>
                  <a:lstStyle/>
                  <a:p>
                    <a:fld id="{5986B642-B8A6-417D-B8B7-E9F775DD8448}"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B2B-43D7-9F2B-F6837D3126A3}"/>
                </c:ext>
              </c:extLst>
            </c:dLbl>
            <c:dLbl>
              <c:idx val="1"/>
              <c:tx>
                <c:rich>
                  <a:bodyPr/>
                  <a:lstStyle/>
                  <a:p>
                    <a:fld id="{2ECDF605-B270-43E5-B568-AEA863112F9D}"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B2B-43D7-9F2B-F6837D3126A3}"/>
                </c:ext>
              </c:extLst>
            </c:dLbl>
            <c:dLbl>
              <c:idx val="2"/>
              <c:tx>
                <c:rich>
                  <a:bodyPr/>
                  <a:lstStyle/>
                  <a:p>
                    <a:fld id="{6B58C4D1-D6EA-4026-B541-20091BA20AD2}"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B2B-43D7-9F2B-F6837D3126A3}"/>
                </c:ext>
              </c:extLst>
            </c:dLbl>
            <c:dLbl>
              <c:idx val="3"/>
              <c:tx>
                <c:rich>
                  <a:bodyPr/>
                  <a:lstStyle/>
                  <a:p>
                    <a:fld id="{D6EFF0D8-7879-4C2D-A6BF-D4BA549C1182}"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B2B-43D7-9F2B-F6837D3126A3}"/>
                </c:ext>
              </c:extLst>
            </c:dLbl>
            <c:dLbl>
              <c:idx val="4"/>
              <c:tx>
                <c:rich>
                  <a:bodyPr/>
                  <a:lstStyle/>
                  <a:p>
                    <a:fld id="{588E33D6-9B88-432F-B632-E54B0425D2AC}"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B2B-43D7-9F2B-F6837D3126A3}"/>
                </c:ext>
              </c:extLst>
            </c:dLbl>
            <c:dLbl>
              <c:idx val="5"/>
              <c:tx>
                <c:rich>
                  <a:bodyPr/>
                  <a:lstStyle/>
                  <a:p>
                    <a:fld id="{07AA8EEE-9FBC-4978-B80D-C9B2B40D5517}"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B2B-43D7-9F2B-F6837D3126A3}"/>
                </c:ext>
              </c:extLst>
            </c:dLbl>
            <c:dLbl>
              <c:idx val="6"/>
              <c:tx>
                <c:rich>
                  <a:bodyPr/>
                  <a:lstStyle/>
                  <a:p>
                    <a:fld id="{40C7DD04-903C-4CD3-8247-DDC99E564475}"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B2B-43D7-9F2B-F6837D3126A3}"/>
                </c:ext>
              </c:extLst>
            </c:dLbl>
            <c:dLbl>
              <c:idx val="7"/>
              <c:tx>
                <c:rich>
                  <a:bodyPr/>
                  <a:lstStyle/>
                  <a:p>
                    <a:fld id="{11C1E018-0289-4DE3-9BDA-AAE50447CC59}"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B2B-43D7-9F2B-F6837D3126A3}"/>
                </c:ext>
              </c:extLst>
            </c:dLbl>
            <c:dLbl>
              <c:idx val="8"/>
              <c:tx>
                <c:rich>
                  <a:bodyPr/>
                  <a:lstStyle/>
                  <a:p>
                    <a:fld id="{DABA8239-4314-41E9-BB3A-051DC82730D7}"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B2B-43D7-9F2B-F6837D3126A3}"/>
                </c:ext>
              </c:extLst>
            </c:dLbl>
            <c:dLbl>
              <c:idx val="9"/>
              <c:tx>
                <c:rich>
                  <a:bodyPr/>
                  <a:lstStyle/>
                  <a:p>
                    <a:fld id="{7916F938-D162-464D-90E5-F7A48964D3C6}"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B2B-43D7-9F2B-F6837D3126A3}"/>
                </c:ext>
              </c:extLst>
            </c:dLbl>
            <c:dLbl>
              <c:idx val="10"/>
              <c:tx>
                <c:rich>
                  <a:bodyPr/>
                  <a:lstStyle/>
                  <a:p>
                    <a:fld id="{552A0214-23C1-4A15-ABA7-0CD1957940C6}"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2B2B-43D7-9F2B-F6837D3126A3}"/>
                </c:ext>
              </c:extLst>
            </c:dLbl>
            <c:dLbl>
              <c:idx val="11"/>
              <c:tx>
                <c:rich>
                  <a:bodyPr/>
                  <a:lstStyle/>
                  <a:p>
                    <a:fld id="{F08950D7-7536-4F91-850A-EF1E458F2E6B}"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B2B-43D7-9F2B-F6837D3126A3}"/>
                </c:ext>
              </c:extLst>
            </c:dLbl>
            <c:spPr>
              <a:noFill/>
              <a:ln>
                <a:noFill/>
              </a:ln>
              <a:effectLst/>
            </c:spPr>
            <c:txPr>
              <a:bodyPr wrap="square" lIns="38100" tIns="19050" rIns="38100" bIns="19050" anchor="ctr">
                <a:spAutoFit/>
              </a:bodyPr>
              <a:lstStyle/>
              <a:p>
                <a:pPr>
                  <a:defRPr sz="1400">
                    <a:solidFill>
                      <a:srgbClr val="00B050"/>
                    </a:solidFill>
                    <a:latin typeface="+mn-lt"/>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'SOLL-IST-Analyse'!$C$35:$E$46</c:f>
              <c:multiLvlStrCache>
                <c:ptCount val="12"/>
                <c:lvl>
                  <c:pt idx="0">
                    <c:v>Jan</c:v>
                  </c:pt>
                  <c:pt idx="1">
                    <c:v>Feb</c:v>
                  </c:pt>
                  <c:pt idx="2">
                    <c:v>Mrz</c:v>
                  </c:pt>
                  <c:pt idx="3">
                    <c:v>Apr</c:v>
                  </c:pt>
                  <c:pt idx="4">
                    <c:v>Mai</c:v>
                  </c:pt>
                  <c:pt idx="5">
                    <c:v>Jun</c:v>
                  </c:pt>
                  <c:pt idx="6">
                    <c:v>Jul</c:v>
                  </c:pt>
                  <c:pt idx="7">
                    <c:v>Aug</c:v>
                  </c:pt>
                  <c:pt idx="8">
                    <c:v>Sep</c:v>
                  </c:pt>
                  <c:pt idx="9">
                    <c:v>Okt</c:v>
                  </c:pt>
                  <c:pt idx="10">
                    <c:v>Nov</c:v>
                  </c:pt>
                  <c:pt idx="11">
                    <c:v>Dez</c:v>
                  </c:pt>
                </c:lvl>
                <c:lvl>
                  <c:pt idx="0">
                    <c:v>43%</c:v>
                  </c:pt>
                  <c:pt idx="1">
                    <c:v>8%</c:v>
                  </c:pt>
                  <c:pt idx="2">
                    <c:v>-3%</c:v>
                  </c:pt>
                  <c:pt idx="3">
                    <c:v>28%</c:v>
                  </c:pt>
                  <c:pt idx="4">
                    <c:v>44%</c:v>
                  </c:pt>
                  <c:pt idx="5">
                    <c:v>63%</c:v>
                  </c:pt>
                  <c:pt idx="6">
                    <c:v>-21%</c:v>
                  </c:pt>
                  <c:pt idx="7">
                    <c:v>-6%</c:v>
                  </c:pt>
                  <c:pt idx="8">
                    <c:v>67%</c:v>
                  </c:pt>
                  <c:pt idx="9">
                    <c:v> </c:v>
                  </c:pt>
                  <c:pt idx="10">
                    <c:v> </c:v>
                  </c:pt>
                  <c:pt idx="11">
                    <c:v> </c:v>
                  </c:pt>
                </c:lvl>
                <c:lvl>
                  <c:pt idx="0">
                    <c:v>Q-1</c:v>
                  </c:pt>
                  <c:pt idx="3">
                    <c:v>Q-2</c:v>
                  </c:pt>
                  <c:pt idx="6">
                    <c:v>Q-3</c:v>
                  </c:pt>
                  <c:pt idx="9">
                    <c:v>Q-4</c:v>
                  </c:pt>
                </c:lvl>
              </c:multiLvlStrCache>
            </c:multiLvlStrRef>
          </c:cat>
          <c:val>
            <c:numRef>
              <c:f>'SOLL-IST-Analyse'!$J$35:$J$46</c:f>
              <c:numCache>
                <c:formatCode>_(* #,##0_);_(* \(#,##0\);_(* "-"??_);_(@_)</c:formatCode>
                <c:ptCount val="12"/>
                <c:pt idx="0">
                  <c:v>25149</c:v>
                </c:pt>
                <c:pt idx="1">
                  <c:v>18070</c:v>
                </c:pt>
                <c:pt idx="2">
                  <c:v>25940</c:v>
                </c:pt>
                <c:pt idx="3">
                  <c:v>28148</c:v>
                </c:pt>
                <c:pt idx="4">
                  <c:v>29732</c:v>
                </c:pt>
                <c:pt idx="5">
                  <c:v>25720</c:v>
                </c:pt>
                <c:pt idx="6">
                  <c:v>25850</c:v>
                </c:pt>
                <c:pt idx="7">
                  <c:v>25111</c:v>
                </c:pt>
                <c:pt idx="8">
                  <c:v>28321</c:v>
                </c:pt>
                <c:pt idx="9">
                  <c:v>25407</c:v>
                </c:pt>
                <c:pt idx="10">
                  <c:v>20712</c:v>
                </c:pt>
                <c:pt idx="11">
                  <c:v>15324</c:v>
                </c:pt>
              </c:numCache>
            </c:numRef>
          </c:val>
          <c:smooth val="0"/>
          <c:extLst>
            <c:ext xmlns:c15="http://schemas.microsoft.com/office/drawing/2012/chart" uri="{02D57815-91ED-43cb-92C2-25804820EDAC}">
              <c15:datalabelsRange>
                <c15:f>'SOLL-IST-Analyse'!$K$35:$K$46</c15:f>
                <c15:dlblRangeCache>
                  <c:ptCount val="12"/>
                  <c:pt idx="0">
                    <c:v>😀</c:v>
                  </c:pt>
                  <c:pt idx="1">
                    <c:v>😀</c:v>
                  </c:pt>
                  <c:pt idx="3">
                    <c:v>😀</c:v>
                  </c:pt>
                  <c:pt idx="4">
                    <c:v>😀</c:v>
                  </c:pt>
                  <c:pt idx="5">
                    <c:v>😀</c:v>
                  </c:pt>
                  <c:pt idx="8">
                    <c:v>😀</c:v>
                  </c:pt>
                </c15:dlblRangeCache>
              </c15:datalabelsRange>
            </c:ext>
            <c:ext xmlns:c16="http://schemas.microsoft.com/office/drawing/2014/chart" uri="{C3380CC4-5D6E-409C-BE32-E72D297353CC}">
              <c16:uniqueId val="{0000000B-2B2B-43D7-9F2B-F6837D3126A3}"/>
            </c:ext>
          </c:extLst>
        </c:ser>
        <c:ser>
          <c:idx val="3"/>
          <c:order val="4"/>
          <c:tx>
            <c:strRef>
              <c:f>'SOLL-IST-Analyse'!$D$34</c:f>
              <c:strCache>
                <c:ptCount val="1"/>
                <c:pt idx="0">
                  <c:v>% Abw.
pos./(neg.)</c:v>
                </c:pt>
              </c:strCache>
            </c:strRef>
          </c:tx>
          <c:spPr>
            <a:ln w="19050">
              <a:noFill/>
            </a:ln>
          </c:spPr>
          <c:marker>
            <c:symbol val="none"/>
          </c:marker>
          <c:dLbls>
            <c:dLbl>
              <c:idx val="0"/>
              <c:tx>
                <c:rich>
                  <a:bodyPr/>
                  <a:lstStyle/>
                  <a:p>
                    <a:fld id="{2F10B4C9-CDD7-4BC5-8FB1-6DD26FFB9B76}"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B2B-43D7-9F2B-F6837D3126A3}"/>
                </c:ext>
              </c:extLst>
            </c:dLbl>
            <c:dLbl>
              <c:idx val="1"/>
              <c:tx>
                <c:rich>
                  <a:bodyPr/>
                  <a:lstStyle/>
                  <a:p>
                    <a:fld id="{57443642-C4C0-43E9-9924-4F9793A5CB11}"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B2B-43D7-9F2B-F6837D3126A3}"/>
                </c:ext>
              </c:extLst>
            </c:dLbl>
            <c:dLbl>
              <c:idx val="2"/>
              <c:tx>
                <c:rich>
                  <a:bodyPr/>
                  <a:lstStyle/>
                  <a:p>
                    <a:fld id="{475348DB-0000-4EDE-8F80-B4C5D8BCA2F0}"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2B2B-43D7-9F2B-F6837D3126A3}"/>
                </c:ext>
              </c:extLst>
            </c:dLbl>
            <c:dLbl>
              <c:idx val="3"/>
              <c:tx>
                <c:rich>
                  <a:bodyPr/>
                  <a:lstStyle/>
                  <a:p>
                    <a:fld id="{15DFE26F-7C62-4692-A885-14C79C9FA41C}"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2B2B-43D7-9F2B-F6837D3126A3}"/>
                </c:ext>
              </c:extLst>
            </c:dLbl>
            <c:dLbl>
              <c:idx val="4"/>
              <c:tx>
                <c:rich>
                  <a:bodyPr/>
                  <a:lstStyle/>
                  <a:p>
                    <a:fld id="{3D157289-F2C7-416D-8E0D-A8FB542D9386}"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2B2B-43D7-9F2B-F6837D3126A3}"/>
                </c:ext>
              </c:extLst>
            </c:dLbl>
            <c:dLbl>
              <c:idx val="5"/>
              <c:tx>
                <c:rich>
                  <a:bodyPr/>
                  <a:lstStyle/>
                  <a:p>
                    <a:fld id="{65EEE522-AEC2-42BD-ADD3-1FCE23E4670B}"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B2B-43D7-9F2B-F6837D3126A3}"/>
                </c:ext>
              </c:extLst>
            </c:dLbl>
            <c:dLbl>
              <c:idx val="6"/>
              <c:tx>
                <c:rich>
                  <a:bodyPr/>
                  <a:lstStyle/>
                  <a:p>
                    <a:fld id="{EEB7829B-C905-4773-9293-C656E88C697E}"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2B2B-43D7-9F2B-F6837D3126A3}"/>
                </c:ext>
              </c:extLst>
            </c:dLbl>
            <c:dLbl>
              <c:idx val="7"/>
              <c:tx>
                <c:rich>
                  <a:bodyPr/>
                  <a:lstStyle/>
                  <a:p>
                    <a:fld id="{C2AF1E9D-BE30-4F0B-B212-ACBF2F253802}"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B2B-43D7-9F2B-F6837D3126A3}"/>
                </c:ext>
              </c:extLst>
            </c:dLbl>
            <c:dLbl>
              <c:idx val="8"/>
              <c:tx>
                <c:rich>
                  <a:bodyPr/>
                  <a:lstStyle/>
                  <a:p>
                    <a:fld id="{6AA4B27A-68EF-4F27-ACFA-BA00C8E2612D}"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2B2B-43D7-9F2B-F6837D3126A3}"/>
                </c:ext>
              </c:extLst>
            </c:dLbl>
            <c:dLbl>
              <c:idx val="9"/>
              <c:tx>
                <c:rich>
                  <a:bodyPr/>
                  <a:lstStyle/>
                  <a:p>
                    <a:fld id="{259D488A-AAEC-4C67-B574-2D204E52092C}"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B2B-43D7-9F2B-F6837D3126A3}"/>
                </c:ext>
              </c:extLst>
            </c:dLbl>
            <c:dLbl>
              <c:idx val="10"/>
              <c:tx>
                <c:rich>
                  <a:bodyPr/>
                  <a:lstStyle/>
                  <a:p>
                    <a:fld id="{CDC69625-5BA2-4ECB-8780-622A83DCF6A0}"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2B2B-43D7-9F2B-F6837D3126A3}"/>
                </c:ext>
              </c:extLst>
            </c:dLbl>
            <c:dLbl>
              <c:idx val="11"/>
              <c:tx>
                <c:rich>
                  <a:bodyPr/>
                  <a:lstStyle/>
                  <a:p>
                    <a:fld id="{7194B820-2E18-4124-B8C3-C4EDE4DE076C}"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2B2B-43D7-9F2B-F6837D3126A3}"/>
                </c:ext>
              </c:extLst>
            </c:dLbl>
            <c:spPr>
              <a:noFill/>
              <a:ln>
                <a:noFill/>
              </a:ln>
              <a:effectLst/>
            </c:spPr>
            <c:txPr>
              <a:bodyPr wrap="square" lIns="38100" tIns="19050" rIns="38100" bIns="19050" anchor="ctr">
                <a:spAutoFit/>
              </a:bodyPr>
              <a:lstStyle/>
              <a:p>
                <a:pPr>
                  <a:defRPr sz="1400">
                    <a:solidFill>
                      <a:srgbClr val="FF0000"/>
                    </a:solidFill>
                    <a:latin typeface="+mn-lt"/>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'SOLL-IST-Analyse'!$C$35:$E$46</c:f>
              <c:multiLvlStrCache>
                <c:ptCount val="12"/>
                <c:lvl>
                  <c:pt idx="0">
                    <c:v>Jan</c:v>
                  </c:pt>
                  <c:pt idx="1">
                    <c:v>Feb</c:v>
                  </c:pt>
                  <c:pt idx="2">
                    <c:v>Mrz</c:v>
                  </c:pt>
                  <c:pt idx="3">
                    <c:v>Apr</c:v>
                  </c:pt>
                  <c:pt idx="4">
                    <c:v>Mai</c:v>
                  </c:pt>
                  <c:pt idx="5">
                    <c:v>Jun</c:v>
                  </c:pt>
                  <c:pt idx="6">
                    <c:v>Jul</c:v>
                  </c:pt>
                  <c:pt idx="7">
                    <c:v>Aug</c:v>
                  </c:pt>
                  <c:pt idx="8">
                    <c:v>Sep</c:v>
                  </c:pt>
                  <c:pt idx="9">
                    <c:v>Okt</c:v>
                  </c:pt>
                  <c:pt idx="10">
                    <c:v>Nov</c:v>
                  </c:pt>
                  <c:pt idx="11">
                    <c:v>Dez</c:v>
                  </c:pt>
                </c:lvl>
                <c:lvl>
                  <c:pt idx="0">
                    <c:v>43%</c:v>
                  </c:pt>
                  <c:pt idx="1">
                    <c:v>8%</c:v>
                  </c:pt>
                  <c:pt idx="2">
                    <c:v>-3%</c:v>
                  </c:pt>
                  <c:pt idx="3">
                    <c:v>28%</c:v>
                  </c:pt>
                  <c:pt idx="4">
                    <c:v>44%</c:v>
                  </c:pt>
                  <c:pt idx="5">
                    <c:v>63%</c:v>
                  </c:pt>
                  <c:pt idx="6">
                    <c:v>-21%</c:v>
                  </c:pt>
                  <c:pt idx="7">
                    <c:v>-6%</c:v>
                  </c:pt>
                  <c:pt idx="8">
                    <c:v>67%</c:v>
                  </c:pt>
                  <c:pt idx="9">
                    <c:v> </c:v>
                  </c:pt>
                  <c:pt idx="10">
                    <c:v> </c:v>
                  </c:pt>
                  <c:pt idx="11">
                    <c:v> </c:v>
                  </c:pt>
                </c:lvl>
                <c:lvl>
                  <c:pt idx="0">
                    <c:v>Q-1</c:v>
                  </c:pt>
                  <c:pt idx="3">
                    <c:v>Q-2</c:v>
                  </c:pt>
                  <c:pt idx="6">
                    <c:v>Q-3</c:v>
                  </c:pt>
                  <c:pt idx="9">
                    <c:v>Q-4</c:v>
                  </c:pt>
                </c:lvl>
              </c:multiLvlStrCache>
            </c:multiLvlStrRef>
          </c:cat>
          <c:val>
            <c:numRef>
              <c:f>'SOLL-IST-Analyse'!$J$35:$J$46</c:f>
              <c:numCache>
                <c:formatCode>_(* #,##0_);_(* \(#,##0\);_(* "-"??_);_(@_)</c:formatCode>
                <c:ptCount val="12"/>
                <c:pt idx="0">
                  <c:v>25149</c:v>
                </c:pt>
                <c:pt idx="1">
                  <c:v>18070</c:v>
                </c:pt>
                <c:pt idx="2">
                  <c:v>25940</c:v>
                </c:pt>
                <c:pt idx="3">
                  <c:v>28148</c:v>
                </c:pt>
                <c:pt idx="4">
                  <c:v>29732</c:v>
                </c:pt>
                <c:pt idx="5">
                  <c:v>25720</c:v>
                </c:pt>
                <c:pt idx="6">
                  <c:v>25850</c:v>
                </c:pt>
                <c:pt idx="7">
                  <c:v>25111</c:v>
                </c:pt>
                <c:pt idx="8">
                  <c:v>28321</c:v>
                </c:pt>
                <c:pt idx="9">
                  <c:v>25407</c:v>
                </c:pt>
                <c:pt idx="10">
                  <c:v>20712</c:v>
                </c:pt>
                <c:pt idx="11">
                  <c:v>15324</c:v>
                </c:pt>
              </c:numCache>
            </c:numRef>
          </c:val>
          <c:smooth val="0"/>
          <c:extLst>
            <c:ext xmlns:c15="http://schemas.microsoft.com/office/drawing/2012/chart" uri="{02D57815-91ED-43cb-92C2-25804820EDAC}">
              <c15:datalabelsRange>
                <c15:f>'SOLL-IST-Analyse'!$L$35:$L$46</c15:f>
                <c15:dlblRangeCache>
                  <c:ptCount val="12"/>
                  <c:pt idx="2">
                    <c:v>☹</c:v>
                  </c:pt>
                  <c:pt idx="6">
                    <c:v>☹</c:v>
                  </c:pt>
                  <c:pt idx="7">
                    <c:v>☹</c:v>
                  </c:pt>
                </c15:dlblRangeCache>
              </c15:datalabelsRange>
            </c:ext>
            <c:ext xmlns:c16="http://schemas.microsoft.com/office/drawing/2014/chart" uri="{C3380CC4-5D6E-409C-BE32-E72D297353CC}">
              <c16:uniqueId val="{00000014-2B2B-43D7-9F2B-F6837D3126A3}"/>
            </c:ext>
          </c:extLst>
        </c:ser>
        <c:dLbls>
          <c:showLegendKey val="0"/>
          <c:showVal val="0"/>
          <c:showCatName val="0"/>
          <c:showSerName val="0"/>
          <c:showPercent val="0"/>
          <c:showBubbleSize val="0"/>
        </c:dLbls>
        <c:marker val="1"/>
        <c:smooth val="0"/>
        <c:axId val="253413248"/>
        <c:axId val="253414784"/>
      </c:lineChart>
      <c:catAx>
        <c:axId val="253413248"/>
        <c:scaling>
          <c:orientation val="minMax"/>
        </c:scaling>
        <c:delete val="0"/>
        <c:axPos val="b"/>
        <c:numFmt formatCode="General" sourceLinked="0"/>
        <c:majorTickMark val="out"/>
        <c:minorTickMark val="none"/>
        <c:tickLblPos val="nextTo"/>
        <c:crossAx val="253414784"/>
        <c:crosses val="autoZero"/>
        <c:auto val="1"/>
        <c:lblAlgn val="ctr"/>
        <c:lblOffset val="100"/>
        <c:noMultiLvlLbl val="0"/>
      </c:catAx>
      <c:valAx>
        <c:axId val="253414784"/>
        <c:scaling>
          <c:orientation val="minMax"/>
        </c:scaling>
        <c:delete val="0"/>
        <c:axPos val="l"/>
        <c:numFmt formatCode="_(* #,##0_);_(* \(#,##0\);_(* &quot;-&quot;??_);_(@_)" sourceLinked="0"/>
        <c:majorTickMark val="out"/>
        <c:minorTickMark val="none"/>
        <c:tickLblPos val="nextTo"/>
        <c:crossAx val="253413248"/>
        <c:crosses val="autoZero"/>
        <c:crossBetween val="between"/>
      </c:valAx>
      <c:spPr>
        <a:solidFill>
          <a:schemeClr val="bg1">
            <a:lumMod val="95000"/>
          </a:schemeClr>
        </a:solidFill>
      </c:spPr>
    </c:plotArea>
    <c:legend>
      <c:legendPos val="b"/>
      <c:legendEntry>
        <c:idx val="4"/>
        <c:delete val="1"/>
      </c:legendEntry>
      <c:layout>
        <c:manualLayout>
          <c:xMode val="edge"/>
          <c:yMode val="edge"/>
          <c:x val="0.58986666546929756"/>
          <c:y val="3.1239349190737675E-2"/>
          <c:w val="0.38788322358697358"/>
          <c:h val="5.7629454085440186E-2"/>
        </c:manualLayout>
      </c:layout>
      <c:overlay val="0"/>
      <c:txPr>
        <a:bodyPr/>
        <a:lstStyle/>
        <a:p>
          <a:pPr>
            <a:defRPr sz="1200"/>
          </a:pPr>
          <a:endParaRPr lang="de-DE"/>
        </a:p>
      </c:txPr>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Variante!$F$35</c:f>
          <c:strCache>
            <c:ptCount val="1"/>
            <c:pt idx="0">
              <c:v>Total costs: Budget vs Actual (2020)</c:v>
            </c:pt>
          </c:strCache>
        </c:strRef>
      </c:tx>
      <c:layout>
        <c:manualLayout>
          <c:xMode val="edge"/>
          <c:yMode val="edge"/>
          <c:x val="7.7326531366677762E-2"/>
          <c:y val="2.7585597558875803E-2"/>
        </c:manualLayout>
      </c:layout>
      <c:overlay val="0"/>
      <c:txPr>
        <a:bodyPr/>
        <a:lstStyle/>
        <a:p>
          <a:pPr>
            <a:defRPr>
              <a:solidFill>
                <a:schemeClr val="bg1">
                  <a:lumMod val="50000"/>
                </a:schemeClr>
              </a:solidFill>
            </a:defRPr>
          </a:pPr>
          <a:endParaRPr lang="de-DE"/>
        </a:p>
      </c:txPr>
    </c:title>
    <c:autoTitleDeleted val="0"/>
    <c:plotArea>
      <c:layout/>
      <c:barChart>
        <c:barDir val="col"/>
        <c:grouping val="clustered"/>
        <c:varyColors val="0"/>
        <c:ser>
          <c:idx val="0"/>
          <c:order val="0"/>
          <c:tx>
            <c:strRef>
              <c:f>Variante!$F$39</c:f>
              <c:strCache>
                <c:ptCount val="1"/>
                <c:pt idx="0">
                  <c:v>ACTUAL</c:v>
                </c:pt>
              </c:strCache>
            </c:strRef>
          </c:tx>
          <c:spPr>
            <a:solidFill>
              <a:schemeClr val="accent1">
                <a:lumMod val="40000"/>
                <a:lumOff val="60000"/>
              </a:schemeClr>
            </a:solidFill>
          </c:spPr>
          <c:invertIfNegative val="0"/>
          <c:cat>
            <c:multiLvlStrRef>
              <c:f>Variante!$C$40:$E$51</c:f>
              <c:multiLvlStrCache>
                <c:ptCount val="12"/>
                <c:lvl>
                  <c:pt idx="0">
                    <c:v>Jan</c:v>
                  </c:pt>
                  <c:pt idx="1">
                    <c:v>Feb</c:v>
                  </c:pt>
                  <c:pt idx="2">
                    <c:v>Mar</c:v>
                  </c:pt>
                  <c:pt idx="3">
                    <c:v>Apr</c:v>
                  </c:pt>
                  <c:pt idx="4">
                    <c:v>May</c:v>
                  </c:pt>
                  <c:pt idx="5">
                    <c:v>Jun</c:v>
                  </c:pt>
                  <c:pt idx="6">
                    <c:v>Jul</c:v>
                  </c:pt>
                  <c:pt idx="7">
                    <c:v>Aug</c:v>
                  </c:pt>
                  <c:pt idx="8">
                    <c:v>Sep</c:v>
                  </c:pt>
                  <c:pt idx="9">
                    <c:v>Oct</c:v>
                  </c:pt>
                  <c:pt idx="10">
                    <c:v>Nov</c:v>
                  </c:pt>
                  <c:pt idx="11">
                    <c:v>Dec</c:v>
                  </c:pt>
                </c:lvl>
                <c:lvl>
                  <c:pt idx="0">
                    <c:v>-6%</c:v>
                  </c:pt>
                  <c:pt idx="1">
                    <c:v>-8%</c:v>
                  </c:pt>
                  <c:pt idx="2">
                    <c:v>3%</c:v>
                  </c:pt>
                  <c:pt idx="3">
                    <c:v>-10%</c:v>
                  </c:pt>
                  <c:pt idx="4">
                    <c:v>-7%</c:v>
                  </c:pt>
                  <c:pt idx="5">
                    <c:v>-8%</c:v>
                  </c:pt>
                  <c:pt idx="6">
                    <c:v>20%</c:v>
                  </c:pt>
                  <c:pt idx="7">
                    <c:v>6%</c:v>
                  </c:pt>
                  <c:pt idx="8">
                    <c:v>-67%</c:v>
                  </c:pt>
                  <c:pt idx="9">
                    <c:v>6%</c:v>
                  </c:pt>
                  <c:pt idx="10">
                    <c:v> </c:v>
                  </c:pt>
                  <c:pt idx="11">
                    <c:v> </c:v>
                  </c:pt>
                </c:lvl>
                <c:lvl>
                  <c:pt idx="0">
                    <c:v>Q-1</c:v>
                  </c:pt>
                  <c:pt idx="3">
                    <c:v>Q-2</c:v>
                  </c:pt>
                  <c:pt idx="6">
                    <c:v>Q-3</c:v>
                  </c:pt>
                  <c:pt idx="9">
                    <c:v>Q-4</c:v>
                  </c:pt>
                </c:lvl>
              </c:multiLvlStrCache>
            </c:multiLvlStrRef>
          </c:cat>
          <c:val>
            <c:numRef>
              <c:f>Variante!$F$40:$F$51</c:f>
              <c:numCache>
                <c:formatCode>_(* #,##0_);_(* \(#,##0\);_(* "-"??_);_(@_)</c:formatCode>
                <c:ptCount val="12"/>
                <c:pt idx="0">
                  <c:v>21200</c:v>
                </c:pt>
                <c:pt idx="1">
                  <c:v>18070</c:v>
                </c:pt>
                <c:pt idx="2">
                  <c:v>25268</c:v>
                </c:pt>
                <c:pt idx="3">
                  <c:v>28148</c:v>
                </c:pt>
                <c:pt idx="4">
                  <c:v>21977</c:v>
                </c:pt>
                <c:pt idx="5">
                  <c:v>25720</c:v>
                </c:pt>
                <c:pt idx="6">
                  <c:v>21421</c:v>
                </c:pt>
                <c:pt idx="7">
                  <c:v>23717</c:v>
                </c:pt>
                <c:pt idx="8">
                  <c:v>28321</c:v>
                </c:pt>
                <c:pt idx="9">
                  <c:v>23852</c:v>
                </c:pt>
                <c:pt idx="10">
                  <c:v>0</c:v>
                </c:pt>
                <c:pt idx="11">
                  <c:v>0</c:v>
                </c:pt>
              </c:numCache>
            </c:numRef>
          </c:val>
          <c:extLst>
            <c:ext xmlns:c16="http://schemas.microsoft.com/office/drawing/2014/chart" uri="{C3380CC4-5D6E-409C-BE32-E72D297353CC}">
              <c16:uniqueId val="{00000000-2056-4845-9501-3C74671D77D4}"/>
            </c:ext>
          </c:extLst>
        </c:ser>
        <c:ser>
          <c:idx val="4"/>
          <c:order val="1"/>
          <c:tx>
            <c:strRef>
              <c:f>Variante!$G$39</c:f>
              <c:strCache>
                <c:ptCount val="1"/>
                <c:pt idx="0">
                  <c:v>BUDGET</c:v>
                </c:pt>
              </c:strCache>
            </c:strRef>
          </c:tx>
          <c:spPr>
            <a:noFill/>
            <a:ln w="19050">
              <a:solidFill>
                <a:srgbClr val="25346A"/>
              </a:solidFill>
            </a:ln>
          </c:spPr>
          <c:invertIfNegative val="0"/>
          <c:val>
            <c:numRef>
              <c:f>Variante!$G$40:$G$51</c:f>
              <c:numCache>
                <c:formatCode>_(* #,##0_);_(* \(#,##0\);_(* "-"??_);_(@_)</c:formatCode>
                <c:ptCount val="12"/>
                <c:pt idx="0">
                  <c:v>19978</c:v>
                </c:pt>
                <c:pt idx="1">
                  <c:v>16762</c:v>
                </c:pt>
                <c:pt idx="2">
                  <c:v>25940</c:v>
                </c:pt>
                <c:pt idx="3">
                  <c:v>25641</c:v>
                </c:pt>
                <c:pt idx="4">
                  <c:v>20635</c:v>
                </c:pt>
                <c:pt idx="5">
                  <c:v>23841</c:v>
                </c:pt>
                <c:pt idx="6">
                  <c:v>26850</c:v>
                </c:pt>
                <c:pt idx="7">
                  <c:v>25111</c:v>
                </c:pt>
                <c:pt idx="8">
                  <c:v>16999</c:v>
                </c:pt>
                <c:pt idx="9">
                  <c:v>25407</c:v>
                </c:pt>
                <c:pt idx="10">
                  <c:v>20712</c:v>
                </c:pt>
                <c:pt idx="11">
                  <c:v>15324</c:v>
                </c:pt>
              </c:numCache>
            </c:numRef>
          </c:val>
          <c:extLst>
            <c:ext xmlns:c16="http://schemas.microsoft.com/office/drawing/2014/chart" uri="{C3380CC4-5D6E-409C-BE32-E72D297353CC}">
              <c16:uniqueId val="{00000001-2056-4845-9501-3C74671D77D4}"/>
            </c:ext>
          </c:extLst>
        </c:ser>
        <c:dLbls>
          <c:showLegendKey val="0"/>
          <c:showVal val="0"/>
          <c:showCatName val="0"/>
          <c:showSerName val="0"/>
          <c:showPercent val="0"/>
          <c:showBubbleSize val="0"/>
        </c:dLbls>
        <c:gapWidth val="100"/>
        <c:overlap val="100"/>
        <c:axId val="253413248"/>
        <c:axId val="253414784"/>
      </c:barChart>
      <c:lineChart>
        <c:grouping val="standard"/>
        <c:varyColors val="0"/>
        <c:ser>
          <c:idx val="1"/>
          <c:order val="2"/>
          <c:tx>
            <c:strRef>
              <c:f>Variante!$H$39</c:f>
              <c:strCache>
                <c:ptCount val="1"/>
                <c:pt idx="0">
                  <c:v>Previous Year</c:v>
                </c:pt>
              </c:strCache>
            </c:strRef>
          </c:tx>
          <c:spPr>
            <a:ln w="19050">
              <a:noFill/>
            </a:ln>
          </c:spPr>
          <c:marker>
            <c:symbol val="picture"/>
            <c:spPr>
              <a:blipFill>
                <a:blip xmlns:r="http://schemas.openxmlformats.org/officeDocument/2006/relationships" r:embed="rId1"/>
                <a:stretch>
                  <a:fillRect/>
                </a:stretch>
              </a:blipFill>
              <a:ln w="25400">
                <a:noFill/>
              </a:ln>
            </c:spPr>
          </c:marker>
          <c:cat>
            <c:multiLvlStrRef>
              <c:f>Variante!$C$40:$E$51</c:f>
              <c:multiLvlStrCache>
                <c:ptCount val="12"/>
                <c:lvl>
                  <c:pt idx="0">
                    <c:v>Jan</c:v>
                  </c:pt>
                  <c:pt idx="1">
                    <c:v>Feb</c:v>
                  </c:pt>
                  <c:pt idx="2">
                    <c:v>Mar</c:v>
                  </c:pt>
                  <c:pt idx="3">
                    <c:v>Apr</c:v>
                  </c:pt>
                  <c:pt idx="4">
                    <c:v>May</c:v>
                  </c:pt>
                  <c:pt idx="5">
                    <c:v>Jun</c:v>
                  </c:pt>
                  <c:pt idx="6">
                    <c:v>Jul</c:v>
                  </c:pt>
                  <c:pt idx="7">
                    <c:v>Aug</c:v>
                  </c:pt>
                  <c:pt idx="8">
                    <c:v>Sep</c:v>
                  </c:pt>
                  <c:pt idx="9">
                    <c:v>Oct</c:v>
                  </c:pt>
                  <c:pt idx="10">
                    <c:v>Nov</c:v>
                  </c:pt>
                  <c:pt idx="11">
                    <c:v>Dec</c:v>
                  </c:pt>
                </c:lvl>
                <c:lvl>
                  <c:pt idx="0">
                    <c:v>-6%</c:v>
                  </c:pt>
                  <c:pt idx="1">
                    <c:v>-8%</c:v>
                  </c:pt>
                  <c:pt idx="2">
                    <c:v>3%</c:v>
                  </c:pt>
                  <c:pt idx="3">
                    <c:v>-10%</c:v>
                  </c:pt>
                  <c:pt idx="4">
                    <c:v>-7%</c:v>
                  </c:pt>
                  <c:pt idx="5">
                    <c:v>-8%</c:v>
                  </c:pt>
                  <c:pt idx="6">
                    <c:v>20%</c:v>
                  </c:pt>
                  <c:pt idx="7">
                    <c:v>6%</c:v>
                  </c:pt>
                  <c:pt idx="8">
                    <c:v>-67%</c:v>
                  </c:pt>
                  <c:pt idx="9">
                    <c:v>6%</c:v>
                  </c:pt>
                  <c:pt idx="10">
                    <c:v> </c:v>
                  </c:pt>
                  <c:pt idx="11">
                    <c:v> </c:v>
                  </c:pt>
                </c:lvl>
                <c:lvl>
                  <c:pt idx="0">
                    <c:v>Q-1</c:v>
                  </c:pt>
                  <c:pt idx="3">
                    <c:v>Q-2</c:v>
                  </c:pt>
                  <c:pt idx="6">
                    <c:v>Q-3</c:v>
                  </c:pt>
                  <c:pt idx="9">
                    <c:v>Q-4</c:v>
                  </c:pt>
                </c:lvl>
              </c:multiLvlStrCache>
            </c:multiLvlStrRef>
          </c:cat>
          <c:val>
            <c:numRef>
              <c:f>Variante!$H$40:$H$51</c:f>
              <c:numCache>
                <c:formatCode>_(* #,##0_);_(* \(#,##0\);_(* "-"??_);_(@_)</c:formatCode>
                <c:ptCount val="12"/>
                <c:pt idx="0">
                  <c:v>24561</c:v>
                </c:pt>
                <c:pt idx="1">
                  <c:v>29104</c:v>
                </c:pt>
                <c:pt idx="2">
                  <c:v>29942</c:v>
                </c:pt>
                <c:pt idx="3">
                  <c:v>20599</c:v>
                </c:pt>
                <c:pt idx="4">
                  <c:v>25956</c:v>
                </c:pt>
                <c:pt idx="5">
                  <c:v>21874</c:v>
                </c:pt>
                <c:pt idx="6">
                  <c:v>22478</c:v>
                </c:pt>
                <c:pt idx="7">
                  <c:v>20415</c:v>
                </c:pt>
                <c:pt idx="8">
                  <c:v>18392</c:v>
                </c:pt>
                <c:pt idx="9">
                  <c:v>21662</c:v>
                </c:pt>
                <c:pt idx="10">
                  <c:v>21571</c:v>
                </c:pt>
                <c:pt idx="11">
                  <c:v>18102</c:v>
                </c:pt>
              </c:numCache>
            </c:numRef>
          </c:val>
          <c:smooth val="0"/>
          <c:extLst>
            <c:ext xmlns:c16="http://schemas.microsoft.com/office/drawing/2014/chart" uri="{C3380CC4-5D6E-409C-BE32-E72D297353CC}">
              <c16:uniqueId val="{00000002-2056-4845-9501-3C74671D77D4}"/>
            </c:ext>
          </c:extLst>
        </c:ser>
        <c:ser>
          <c:idx val="2"/>
          <c:order val="3"/>
          <c:tx>
            <c:v> </c:v>
          </c:tx>
          <c:spPr>
            <a:ln w="19050">
              <a:noFill/>
            </a:ln>
          </c:spPr>
          <c:marker>
            <c:symbol val="none"/>
          </c:marker>
          <c:dLbls>
            <c:dLbl>
              <c:idx val="0"/>
              <c:tx>
                <c:rich>
                  <a:bodyPr/>
                  <a:lstStyle/>
                  <a:p>
                    <a:fld id="{B2DB9222-B4CE-46F9-B084-29CFCCD31094}"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56-4845-9501-3C74671D77D4}"/>
                </c:ext>
              </c:extLst>
            </c:dLbl>
            <c:dLbl>
              <c:idx val="1"/>
              <c:tx>
                <c:rich>
                  <a:bodyPr/>
                  <a:lstStyle/>
                  <a:p>
                    <a:fld id="{8D770CBA-DBA0-4D0D-BE2E-671C6A0C76B0}"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056-4845-9501-3C74671D77D4}"/>
                </c:ext>
              </c:extLst>
            </c:dLbl>
            <c:dLbl>
              <c:idx val="2"/>
              <c:tx>
                <c:rich>
                  <a:bodyPr/>
                  <a:lstStyle/>
                  <a:p>
                    <a:fld id="{8DF3DF57-9F88-443C-8EAD-1954C29DC4A3}"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056-4845-9501-3C74671D77D4}"/>
                </c:ext>
              </c:extLst>
            </c:dLbl>
            <c:dLbl>
              <c:idx val="3"/>
              <c:tx>
                <c:rich>
                  <a:bodyPr/>
                  <a:lstStyle/>
                  <a:p>
                    <a:fld id="{F9505666-BD35-4FD7-A63A-27C02A3EEE2B}"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056-4845-9501-3C74671D77D4}"/>
                </c:ext>
              </c:extLst>
            </c:dLbl>
            <c:dLbl>
              <c:idx val="4"/>
              <c:tx>
                <c:rich>
                  <a:bodyPr/>
                  <a:lstStyle/>
                  <a:p>
                    <a:fld id="{52D1E27E-951D-43A8-85AE-89391C96B3C9}"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056-4845-9501-3C74671D77D4}"/>
                </c:ext>
              </c:extLst>
            </c:dLbl>
            <c:dLbl>
              <c:idx val="5"/>
              <c:tx>
                <c:rich>
                  <a:bodyPr/>
                  <a:lstStyle/>
                  <a:p>
                    <a:fld id="{AAA80A79-8F38-44B5-842C-1E96679B172E}"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056-4845-9501-3C74671D77D4}"/>
                </c:ext>
              </c:extLst>
            </c:dLbl>
            <c:dLbl>
              <c:idx val="6"/>
              <c:tx>
                <c:rich>
                  <a:bodyPr/>
                  <a:lstStyle/>
                  <a:p>
                    <a:fld id="{98F6A908-3761-43B7-8DE1-33D068586067}"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056-4845-9501-3C74671D77D4}"/>
                </c:ext>
              </c:extLst>
            </c:dLbl>
            <c:dLbl>
              <c:idx val="7"/>
              <c:tx>
                <c:rich>
                  <a:bodyPr/>
                  <a:lstStyle/>
                  <a:p>
                    <a:fld id="{E46DC1B7-6177-493A-9C02-39FAC0971D7F}"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056-4845-9501-3C74671D77D4}"/>
                </c:ext>
              </c:extLst>
            </c:dLbl>
            <c:dLbl>
              <c:idx val="8"/>
              <c:tx>
                <c:rich>
                  <a:bodyPr/>
                  <a:lstStyle/>
                  <a:p>
                    <a:fld id="{98C17C67-680C-4C17-893F-AAE0886EBABF}"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056-4845-9501-3C74671D77D4}"/>
                </c:ext>
              </c:extLst>
            </c:dLbl>
            <c:dLbl>
              <c:idx val="9"/>
              <c:tx>
                <c:rich>
                  <a:bodyPr/>
                  <a:lstStyle/>
                  <a:p>
                    <a:fld id="{23C9ED19-C1BE-4454-89B1-515CE7F8C8EB}"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2056-4845-9501-3C74671D77D4}"/>
                </c:ext>
              </c:extLst>
            </c:dLbl>
            <c:dLbl>
              <c:idx val="10"/>
              <c:tx>
                <c:rich>
                  <a:bodyPr/>
                  <a:lstStyle/>
                  <a:p>
                    <a:fld id="{66405F3B-CBD4-45F1-A29C-1F156CB7463A}"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056-4845-9501-3C74671D77D4}"/>
                </c:ext>
              </c:extLst>
            </c:dLbl>
            <c:dLbl>
              <c:idx val="11"/>
              <c:tx>
                <c:rich>
                  <a:bodyPr/>
                  <a:lstStyle/>
                  <a:p>
                    <a:fld id="{31FD5C3C-6F32-4744-A4FC-6012220F1E55}"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056-4845-9501-3C74671D77D4}"/>
                </c:ext>
              </c:extLst>
            </c:dLbl>
            <c:spPr>
              <a:noFill/>
              <a:ln>
                <a:noFill/>
              </a:ln>
              <a:effectLst/>
            </c:spPr>
            <c:txPr>
              <a:bodyPr wrap="square" lIns="38100" tIns="19050" rIns="38100" bIns="19050" anchor="ctr">
                <a:spAutoFit/>
              </a:bodyPr>
              <a:lstStyle/>
              <a:p>
                <a:pPr>
                  <a:defRPr sz="1400">
                    <a:solidFill>
                      <a:srgbClr val="00B050"/>
                    </a:solidFill>
                    <a:latin typeface="+mn-lt"/>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Variante!$C$40:$E$51</c:f>
              <c:multiLvlStrCache>
                <c:ptCount val="12"/>
                <c:lvl>
                  <c:pt idx="0">
                    <c:v>Jan</c:v>
                  </c:pt>
                  <c:pt idx="1">
                    <c:v>Feb</c:v>
                  </c:pt>
                  <c:pt idx="2">
                    <c:v>Mar</c:v>
                  </c:pt>
                  <c:pt idx="3">
                    <c:v>Apr</c:v>
                  </c:pt>
                  <c:pt idx="4">
                    <c:v>May</c:v>
                  </c:pt>
                  <c:pt idx="5">
                    <c:v>Jun</c:v>
                  </c:pt>
                  <c:pt idx="6">
                    <c:v>Jul</c:v>
                  </c:pt>
                  <c:pt idx="7">
                    <c:v>Aug</c:v>
                  </c:pt>
                  <c:pt idx="8">
                    <c:v>Sep</c:v>
                  </c:pt>
                  <c:pt idx="9">
                    <c:v>Oct</c:v>
                  </c:pt>
                  <c:pt idx="10">
                    <c:v>Nov</c:v>
                  </c:pt>
                  <c:pt idx="11">
                    <c:v>Dec</c:v>
                  </c:pt>
                </c:lvl>
                <c:lvl>
                  <c:pt idx="0">
                    <c:v>-6%</c:v>
                  </c:pt>
                  <c:pt idx="1">
                    <c:v>-8%</c:v>
                  </c:pt>
                  <c:pt idx="2">
                    <c:v>3%</c:v>
                  </c:pt>
                  <c:pt idx="3">
                    <c:v>-10%</c:v>
                  </c:pt>
                  <c:pt idx="4">
                    <c:v>-7%</c:v>
                  </c:pt>
                  <c:pt idx="5">
                    <c:v>-8%</c:v>
                  </c:pt>
                  <c:pt idx="6">
                    <c:v>20%</c:v>
                  </c:pt>
                  <c:pt idx="7">
                    <c:v>6%</c:v>
                  </c:pt>
                  <c:pt idx="8">
                    <c:v>-67%</c:v>
                  </c:pt>
                  <c:pt idx="9">
                    <c:v>6%</c:v>
                  </c:pt>
                  <c:pt idx="10">
                    <c:v> </c:v>
                  </c:pt>
                  <c:pt idx="11">
                    <c:v> </c:v>
                  </c:pt>
                </c:lvl>
                <c:lvl>
                  <c:pt idx="0">
                    <c:v>Q-1</c:v>
                  </c:pt>
                  <c:pt idx="3">
                    <c:v>Q-2</c:v>
                  </c:pt>
                  <c:pt idx="6">
                    <c:v>Q-3</c:v>
                  </c:pt>
                  <c:pt idx="9">
                    <c:v>Q-4</c:v>
                  </c:pt>
                </c:lvl>
              </c:multiLvlStrCache>
            </c:multiLvlStrRef>
          </c:cat>
          <c:val>
            <c:numRef>
              <c:f>Variante!$J$40:$J$51</c:f>
              <c:numCache>
                <c:formatCode>_(* #,##0_);_(* \(#,##0\);_(* "-"??_);_(@_)</c:formatCode>
                <c:ptCount val="12"/>
                <c:pt idx="0">
                  <c:v>21200</c:v>
                </c:pt>
                <c:pt idx="1">
                  <c:v>18070</c:v>
                </c:pt>
                <c:pt idx="2">
                  <c:v>25940</c:v>
                </c:pt>
                <c:pt idx="3">
                  <c:v>28148</c:v>
                </c:pt>
                <c:pt idx="4">
                  <c:v>21977</c:v>
                </c:pt>
                <c:pt idx="5">
                  <c:v>25720</c:v>
                </c:pt>
                <c:pt idx="6">
                  <c:v>26850</c:v>
                </c:pt>
                <c:pt idx="7">
                  <c:v>25111</c:v>
                </c:pt>
                <c:pt idx="8">
                  <c:v>28321</c:v>
                </c:pt>
                <c:pt idx="9">
                  <c:v>25407</c:v>
                </c:pt>
                <c:pt idx="10">
                  <c:v>20712</c:v>
                </c:pt>
                <c:pt idx="11">
                  <c:v>15324</c:v>
                </c:pt>
              </c:numCache>
            </c:numRef>
          </c:val>
          <c:smooth val="0"/>
          <c:extLst>
            <c:ext xmlns:c15="http://schemas.microsoft.com/office/drawing/2012/chart" uri="{02D57815-91ED-43cb-92C2-25804820EDAC}">
              <c15:datalabelsRange>
                <c15:f>Variante!$K$40:$K$51</c15:f>
                <c15:dlblRangeCache>
                  <c:ptCount val="12"/>
                  <c:pt idx="2">
                    <c:v>👌 3%</c:v>
                  </c:pt>
                  <c:pt idx="6">
                    <c:v>👍 20%</c:v>
                  </c:pt>
                  <c:pt idx="7">
                    <c:v>👌 6%</c:v>
                  </c:pt>
                  <c:pt idx="9">
                    <c:v>👌 6%</c:v>
                  </c:pt>
                </c15:dlblRangeCache>
              </c15:datalabelsRange>
            </c:ext>
            <c:ext xmlns:c16="http://schemas.microsoft.com/office/drawing/2014/chart" uri="{C3380CC4-5D6E-409C-BE32-E72D297353CC}">
              <c16:uniqueId val="{0000000F-2056-4845-9501-3C74671D77D4}"/>
            </c:ext>
          </c:extLst>
        </c:ser>
        <c:ser>
          <c:idx val="3"/>
          <c:order val="4"/>
          <c:tx>
            <c:strRef>
              <c:f>Variante!$D$39</c:f>
              <c:strCache>
                <c:ptCount val="1"/>
                <c:pt idx="0">
                  <c:v>Variance
pos./(neg.)</c:v>
                </c:pt>
              </c:strCache>
            </c:strRef>
          </c:tx>
          <c:spPr>
            <a:ln w="19050">
              <a:noFill/>
            </a:ln>
          </c:spPr>
          <c:marker>
            <c:symbol val="none"/>
          </c:marker>
          <c:dLbls>
            <c:dLbl>
              <c:idx val="0"/>
              <c:tx>
                <c:rich>
                  <a:bodyPr/>
                  <a:lstStyle/>
                  <a:p>
                    <a:fld id="{52F00F6D-68A4-48CF-AC7D-4E28CCD38E56}"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2056-4845-9501-3C74671D77D4}"/>
                </c:ext>
              </c:extLst>
            </c:dLbl>
            <c:dLbl>
              <c:idx val="1"/>
              <c:tx>
                <c:rich>
                  <a:bodyPr/>
                  <a:lstStyle/>
                  <a:p>
                    <a:fld id="{96E8A54E-9FC0-4D7D-9A13-A568019F0CFB}"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2056-4845-9501-3C74671D77D4}"/>
                </c:ext>
              </c:extLst>
            </c:dLbl>
            <c:dLbl>
              <c:idx val="2"/>
              <c:tx>
                <c:rich>
                  <a:bodyPr/>
                  <a:lstStyle/>
                  <a:p>
                    <a:fld id="{01A4D82C-3C86-4E2C-8A66-5E05B7AA8AE8}"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2056-4845-9501-3C74671D77D4}"/>
                </c:ext>
              </c:extLst>
            </c:dLbl>
            <c:dLbl>
              <c:idx val="3"/>
              <c:tx>
                <c:rich>
                  <a:bodyPr/>
                  <a:lstStyle/>
                  <a:p>
                    <a:fld id="{07AC5A48-8AC9-4727-9B43-50811B2AC6E5}"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056-4845-9501-3C74671D77D4}"/>
                </c:ext>
              </c:extLst>
            </c:dLbl>
            <c:dLbl>
              <c:idx val="4"/>
              <c:tx>
                <c:rich>
                  <a:bodyPr/>
                  <a:lstStyle/>
                  <a:p>
                    <a:fld id="{0F36F8C8-848A-4826-8244-E8396E99D6F9}"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2056-4845-9501-3C74671D77D4}"/>
                </c:ext>
              </c:extLst>
            </c:dLbl>
            <c:dLbl>
              <c:idx val="5"/>
              <c:tx>
                <c:rich>
                  <a:bodyPr/>
                  <a:lstStyle/>
                  <a:p>
                    <a:fld id="{96C67442-8575-4D83-8A43-E8331307DD37}"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056-4845-9501-3C74671D77D4}"/>
                </c:ext>
              </c:extLst>
            </c:dLbl>
            <c:dLbl>
              <c:idx val="6"/>
              <c:tx>
                <c:rich>
                  <a:bodyPr/>
                  <a:lstStyle/>
                  <a:p>
                    <a:fld id="{958B07F6-222B-4E9B-9C31-2CCA575432FE}"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056-4845-9501-3C74671D77D4}"/>
                </c:ext>
              </c:extLst>
            </c:dLbl>
            <c:dLbl>
              <c:idx val="7"/>
              <c:tx>
                <c:rich>
                  <a:bodyPr/>
                  <a:lstStyle/>
                  <a:p>
                    <a:fld id="{A7592E78-4DE5-4C57-8D7A-CAB21E342A65}"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2056-4845-9501-3C74671D77D4}"/>
                </c:ext>
              </c:extLst>
            </c:dLbl>
            <c:dLbl>
              <c:idx val="8"/>
              <c:tx>
                <c:rich>
                  <a:bodyPr/>
                  <a:lstStyle/>
                  <a:p>
                    <a:fld id="{146D58FE-A517-4B2B-8E16-4C716A82F31E}"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056-4845-9501-3C74671D77D4}"/>
                </c:ext>
              </c:extLst>
            </c:dLbl>
            <c:dLbl>
              <c:idx val="9"/>
              <c:tx>
                <c:rich>
                  <a:bodyPr/>
                  <a:lstStyle/>
                  <a:p>
                    <a:fld id="{0D2F3E1D-5893-4572-9135-A3FBDE70340E}"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2056-4845-9501-3C74671D77D4}"/>
                </c:ext>
              </c:extLst>
            </c:dLbl>
            <c:dLbl>
              <c:idx val="10"/>
              <c:tx>
                <c:rich>
                  <a:bodyPr/>
                  <a:lstStyle/>
                  <a:p>
                    <a:fld id="{5F14B0AA-2520-4F61-8C05-323CE51A6682}"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056-4845-9501-3C74671D77D4}"/>
                </c:ext>
              </c:extLst>
            </c:dLbl>
            <c:dLbl>
              <c:idx val="11"/>
              <c:tx>
                <c:rich>
                  <a:bodyPr/>
                  <a:lstStyle/>
                  <a:p>
                    <a:fld id="{90F11418-A753-4E43-B266-CFFE14D40D28}"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2056-4845-9501-3C74671D77D4}"/>
                </c:ext>
              </c:extLst>
            </c:dLbl>
            <c:spPr>
              <a:noFill/>
              <a:ln>
                <a:noFill/>
              </a:ln>
              <a:effectLst/>
            </c:spPr>
            <c:txPr>
              <a:bodyPr wrap="square" lIns="38100" tIns="19050" rIns="38100" bIns="19050" anchor="ctr">
                <a:spAutoFit/>
              </a:bodyPr>
              <a:lstStyle/>
              <a:p>
                <a:pPr>
                  <a:defRPr sz="1200">
                    <a:solidFill>
                      <a:srgbClr val="FF0000"/>
                    </a:solidFill>
                    <a:latin typeface="+mn-lt"/>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Variante!$C$40:$E$51</c:f>
              <c:multiLvlStrCache>
                <c:ptCount val="12"/>
                <c:lvl>
                  <c:pt idx="0">
                    <c:v>Jan</c:v>
                  </c:pt>
                  <c:pt idx="1">
                    <c:v>Feb</c:v>
                  </c:pt>
                  <c:pt idx="2">
                    <c:v>Mar</c:v>
                  </c:pt>
                  <c:pt idx="3">
                    <c:v>Apr</c:v>
                  </c:pt>
                  <c:pt idx="4">
                    <c:v>May</c:v>
                  </c:pt>
                  <c:pt idx="5">
                    <c:v>Jun</c:v>
                  </c:pt>
                  <c:pt idx="6">
                    <c:v>Jul</c:v>
                  </c:pt>
                  <c:pt idx="7">
                    <c:v>Aug</c:v>
                  </c:pt>
                  <c:pt idx="8">
                    <c:v>Sep</c:v>
                  </c:pt>
                  <c:pt idx="9">
                    <c:v>Oct</c:v>
                  </c:pt>
                  <c:pt idx="10">
                    <c:v>Nov</c:v>
                  </c:pt>
                  <c:pt idx="11">
                    <c:v>Dec</c:v>
                  </c:pt>
                </c:lvl>
                <c:lvl>
                  <c:pt idx="0">
                    <c:v>-6%</c:v>
                  </c:pt>
                  <c:pt idx="1">
                    <c:v>-8%</c:v>
                  </c:pt>
                  <c:pt idx="2">
                    <c:v>3%</c:v>
                  </c:pt>
                  <c:pt idx="3">
                    <c:v>-10%</c:v>
                  </c:pt>
                  <c:pt idx="4">
                    <c:v>-7%</c:v>
                  </c:pt>
                  <c:pt idx="5">
                    <c:v>-8%</c:v>
                  </c:pt>
                  <c:pt idx="6">
                    <c:v>20%</c:v>
                  </c:pt>
                  <c:pt idx="7">
                    <c:v>6%</c:v>
                  </c:pt>
                  <c:pt idx="8">
                    <c:v>-67%</c:v>
                  </c:pt>
                  <c:pt idx="9">
                    <c:v>6%</c:v>
                  </c:pt>
                  <c:pt idx="10">
                    <c:v> </c:v>
                  </c:pt>
                  <c:pt idx="11">
                    <c:v> </c:v>
                  </c:pt>
                </c:lvl>
                <c:lvl>
                  <c:pt idx="0">
                    <c:v>Q-1</c:v>
                  </c:pt>
                  <c:pt idx="3">
                    <c:v>Q-2</c:v>
                  </c:pt>
                  <c:pt idx="6">
                    <c:v>Q-3</c:v>
                  </c:pt>
                  <c:pt idx="9">
                    <c:v>Q-4</c:v>
                  </c:pt>
                </c:lvl>
              </c:multiLvlStrCache>
            </c:multiLvlStrRef>
          </c:cat>
          <c:val>
            <c:numRef>
              <c:f>Variante!$J$40:$J$51</c:f>
              <c:numCache>
                <c:formatCode>_(* #,##0_);_(* \(#,##0\);_(* "-"??_);_(@_)</c:formatCode>
                <c:ptCount val="12"/>
                <c:pt idx="0">
                  <c:v>21200</c:v>
                </c:pt>
                <c:pt idx="1">
                  <c:v>18070</c:v>
                </c:pt>
                <c:pt idx="2">
                  <c:v>25940</c:v>
                </c:pt>
                <c:pt idx="3">
                  <c:v>28148</c:v>
                </c:pt>
                <c:pt idx="4">
                  <c:v>21977</c:v>
                </c:pt>
                <c:pt idx="5">
                  <c:v>25720</c:v>
                </c:pt>
                <c:pt idx="6">
                  <c:v>26850</c:v>
                </c:pt>
                <c:pt idx="7">
                  <c:v>25111</c:v>
                </c:pt>
                <c:pt idx="8">
                  <c:v>28321</c:v>
                </c:pt>
                <c:pt idx="9">
                  <c:v>25407</c:v>
                </c:pt>
                <c:pt idx="10">
                  <c:v>20712</c:v>
                </c:pt>
                <c:pt idx="11">
                  <c:v>15324</c:v>
                </c:pt>
              </c:numCache>
            </c:numRef>
          </c:val>
          <c:smooth val="0"/>
          <c:extLst>
            <c:ext xmlns:c15="http://schemas.microsoft.com/office/drawing/2012/chart" uri="{02D57815-91ED-43cb-92C2-25804820EDAC}">
              <c15:datalabelsRange>
                <c15:f>Variante!$L$40:$L$51</c15:f>
                <c15:dlblRangeCache>
                  <c:ptCount val="12"/>
                  <c:pt idx="0">
                    <c:v>👎 -6%</c:v>
                  </c:pt>
                  <c:pt idx="1">
                    <c:v>👎 -8%</c:v>
                  </c:pt>
                  <c:pt idx="3">
                    <c:v>👎 -10%</c:v>
                  </c:pt>
                  <c:pt idx="4">
                    <c:v>👎 -7%</c:v>
                  </c:pt>
                  <c:pt idx="5">
                    <c:v>👎 -8%</c:v>
                  </c:pt>
                  <c:pt idx="8">
                    <c:v>👎👎 -67%</c:v>
                  </c:pt>
                </c15:dlblRangeCache>
              </c15:datalabelsRange>
            </c:ext>
            <c:ext xmlns:c16="http://schemas.microsoft.com/office/drawing/2014/chart" uri="{C3380CC4-5D6E-409C-BE32-E72D297353CC}">
              <c16:uniqueId val="{0000001C-2056-4845-9501-3C74671D77D4}"/>
            </c:ext>
          </c:extLst>
        </c:ser>
        <c:dLbls>
          <c:showLegendKey val="0"/>
          <c:showVal val="0"/>
          <c:showCatName val="0"/>
          <c:showSerName val="0"/>
          <c:showPercent val="0"/>
          <c:showBubbleSize val="0"/>
        </c:dLbls>
        <c:marker val="1"/>
        <c:smooth val="0"/>
        <c:axId val="253413248"/>
        <c:axId val="253414784"/>
      </c:lineChart>
      <c:catAx>
        <c:axId val="253413248"/>
        <c:scaling>
          <c:orientation val="minMax"/>
        </c:scaling>
        <c:delete val="0"/>
        <c:axPos val="b"/>
        <c:numFmt formatCode="General" sourceLinked="0"/>
        <c:majorTickMark val="out"/>
        <c:minorTickMark val="none"/>
        <c:tickLblPos val="nextTo"/>
        <c:crossAx val="253414784"/>
        <c:crosses val="autoZero"/>
        <c:auto val="1"/>
        <c:lblAlgn val="ctr"/>
        <c:lblOffset val="100"/>
        <c:noMultiLvlLbl val="0"/>
      </c:catAx>
      <c:valAx>
        <c:axId val="253414784"/>
        <c:scaling>
          <c:orientation val="minMax"/>
        </c:scaling>
        <c:delete val="0"/>
        <c:axPos val="l"/>
        <c:numFmt formatCode="_(* #,##0_);_(* \(#,##0\);_(* &quot;-&quot;??_);_(@_)" sourceLinked="0"/>
        <c:majorTickMark val="out"/>
        <c:minorTickMark val="none"/>
        <c:tickLblPos val="nextTo"/>
        <c:crossAx val="253413248"/>
        <c:crosses val="autoZero"/>
        <c:crossBetween val="between"/>
      </c:valAx>
      <c:spPr>
        <a:solidFill>
          <a:schemeClr val="bg1">
            <a:lumMod val="95000"/>
          </a:schemeClr>
        </a:solidFill>
      </c:spPr>
    </c:plotArea>
    <c:legend>
      <c:legendPos val="b"/>
      <c:legendEntry>
        <c:idx val="4"/>
        <c:delete val="1"/>
      </c:legendEntry>
      <c:layout>
        <c:manualLayout>
          <c:xMode val="edge"/>
          <c:yMode val="edge"/>
          <c:x val="0.58986666546929756"/>
          <c:y val="3.1239349190737675E-2"/>
          <c:w val="0.38788322358697358"/>
          <c:h val="5.7629454085440186E-2"/>
        </c:manualLayout>
      </c:layout>
      <c:overlay val="0"/>
      <c:txPr>
        <a:bodyPr/>
        <a:lstStyle/>
        <a:p>
          <a:pPr>
            <a:defRPr sz="1200"/>
          </a:pPr>
          <a:endParaRPr lang="de-DE"/>
        </a:p>
      </c:txPr>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fimovi.d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hyperlink" Target="https://fimovi.de/liquiditaetsplanung-premium/" TargetMode="External"/><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12</xdr:col>
      <xdr:colOff>0</xdr:colOff>
      <xdr:row>37</xdr:row>
      <xdr:rowOff>0</xdr:rowOff>
    </xdr:to>
    <xdr:sp macro="" textlink="">
      <xdr:nvSpPr>
        <xdr:cNvPr id="2" name="TextBox 4">
          <a:extLst>
            <a:ext uri="{FF2B5EF4-FFF2-40B4-BE49-F238E27FC236}">
              <a16:creationId xmlns:a16="http://schemas.microsoft.com/office/drawing/2014/main" id="{CE01AD33-09D6-4C33-B00F-7D1F04CAC59A}"/>
            </a:ext>
          </a:extLst>
        </xdr:cNvPr>
        <xdr:cNvSpPr txBox="1"/>
      </xdr:nvSpPr>
      <xdr:spPr>
        <a:xfrm>
          <a:off x="390525" y="2428875"/>
          <a:ext cx="7620000" cy="35623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Nutzung dieser </a:t>
          </a:r>
          <a:r>
            <a:rPr lang="en-AU" sz="2000" i="1" baseline="0">
              <a:solidFill>
                <a:schemeClr val="tx1">
                  <a:lumMod val="75000"/>
                  <a:lumOff val="25000"/>
                </a:schemeClr>
              </a:solidFill>
              <a:latin typeface="+mn-lt"/>
              <a:cs typeface="Arial" pitchFamily="34" charset="0"/>
            </a:rPr>
            <a:t>Tutorial-Datei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p>
        <a:p>
          <a:r>
            <a:rPr lang="en-AU" sz="1100" baseline="0">
              <a:solidFill>
                <a:schemeClr val="tx1">
                  <a:lumMod val="75000"/>
                  <a:lumOff val="25000"/>
                </a:schemeClr>
              </a:solidFill>
              <a:latin typeface="+mn-lt"/>
              <a:cs typeface="Arial" pitchFamily="34" charset="0"/>
            </a:rPr>
            <a:t>Dieses Tutorial wurde von der Fimovi GmbH für Schulungszwecke erstellt. Die Inhalte dieser Datei wurden mit größter Sorgfalt zusammengestellt. Dennoch können für die Richtigkeit und Vollständigkeit keine Gewähr übernommen werden. Die Ergebnisse in dieser Tutorial-Datei basieren im wesentlichen auf den Eingabedaten dieser Datei. Diese sind so angelegt, dass sie von Anwendern leicht verändert werden können.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Haftungsausschluss</a:t>
          </a:r>
        </a:p>
        <a:p>
          <a:r>
            <a:rPr lang="en-AU" sz="1100" baseline="0">
              <a:solidFill>
                <a:schemeClr val="tx1">
                  <a:lumMod val="75000"/>
                  <a:lumOff val="25000"/>
                </a:schemeClr>
              </a:solidFill>
              <a:latin typeface="+mn-lt"/>
              <a:cs typeface="Arial" pitchFamily="34" charset="0"/>
            </a:rPr>
            <a:t>Die Fimvi GmbH übernimmt keine Gewähr oder Haftung für die Plausibilität oder Richtigkeit dieser Eingabedaten und keine Gewähr oder Haftung für die Richtigkeit der aus diesen Eingabedaten resultierenden Ergebnisse. Auch haftet die Fimovi GmbH nicht für Schäden, die einem Anwender im Vertrauen auf die Richtigkeit der Ergebnisse dieser Berechnungen entstehen. Eine Nutzung dieser Datei erfolgt auf eigenes Risiko. </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Nutzung und Weitergabe</a:t>
          </a:r>
        </a:p>
        <a:p>
          <a:r>
            <a:rPr lang="en-AU" sz="1100" baseline="0">
              <a:solidFill>
                <a:schemeClr val="tx1">
                  <a:lumMod val="75000"/>
                  <a:lumOff val="25000"/>
                </a:schemeClr>
              </a:solidFill>
              <a:latin typeface="+mn-lt"/>
              <a:ea typeface="+mn-ea"/>
              <a:cs typeface="Arial" pitchFamily="34" charset="0"/>
            </a:rPr>
            <a:t>Dieses Tutorial wurde von www.fimovi.de kostenlos zur Verfügung gestellt und und ist urheberrechtlich geschützt. Die Datei darf weitergeben werden, solange die Copyright- und Lizenzhinweise unverändert mit weitergegeben werden. Eine kommerzielle Nutzung dieser Datei ist untersagt.</a:t>
          </a:r>
        </a:p>
      </xdr:txBody>
    </xdr:sp>
    <xdr:clientData/>
  </xdr:twoCellAnchor>
  <xdr:twoCellAnchor>
    <xdr:from>
      <xdr:col>2</xdr:col>
      <xdr:colOff>0</xdr:colOff>
      <xdr:row>39</xdr:row>
      <xdr:rowOff>0</xdr:rowOff>
    </xdr:from>
    <xdr:to>
      <xdr:col>12</xdr:col>
      <xdr:colOff>0</xdr:colOff>
      <xdr:row>54</xdr:row>
      <xdr:rowOff>0</xdr:rowOff>
    </xdr:to>
    <xdr:sp macro="" textlink="">
      <xdr:nvSpPr>
        <xdr:cNvPr id="3" name="TextBox 4">
          <a:extLst>
            <a:ext uri="{FF2B5EF4-FFF2-40B4-BE49-F238E27FC236}">
              <a16:creationId xmlns:a16="http://schemas.microsoft.com/office/drawing/2014/main" id="{B0C9327D-1C35-4EDB-9EBE-3BCE21069D4C}"/>
            </a:ext>
          </a:extLst>
        </xdr:cNvPr>
        <xdr:cNvSpPr txBox="1"/>
      </xdr:nvSpPr>
      <xdr:spPr>
        <a:xfrm>
          <a:off x="390525" y="6315075"/>
          <a:ext cx="7620000" cy="24288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05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Fimovi bietet Intensiv-Video-Workshops, in denen Schritt für Schritt die Erstellung von professionellen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endParaRPr lang="de-DE" sz="1050">
            <a:effectLst/>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Neben Intensiv-Video-Workshops bietet die Fimovi GmbH:</a:t>
          </a:r>
        </a:p>
        <a:p>
          <a:r>
            <a:rPr lang="de-DE" sz="1100">
              <a:solidFill>
                <a:schemeClr val="dk1"/>
              </a:solidFill>
              <a:effectLst/>
              <a:latin typeface="+mn-lt"/>
              <a:ea typeface="+mn-ea"/>
              <a:cs typeface="+mn-cs"/>
            </a:rPr>
            <a:t> 	• Vorlagen zur Erstellung</a:t>
          </a:r>
          <a:r>
            <a:rPr lang="de-DE" sz="1100" baseline="0">
              <a:solidFill>
                <a:schemeClr val="dk1"/>
              </a:solidFill>
              <a:effectLst/>
              <a:latin typeface="+mn-lt"/>
              <a:ea typeface="+mn-ea"/>
              <a:cs typeface="+mn-cs"/>
            </a:rPr>
            <a:t> verschiedener Finanzmodelle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 Erstellung individueller Finanzmodelle</a:t>
          </a:r>
          <a:endParaRPr lang="de-DE" sz="1050">
            <a:effectLst/>
          </a:endParaRPr>
        </a:p>
        <a:p>
          <a:r>
            <a:rPr lang="de-DE" sz="1100">
              <a:solidFill>
                <a:schemeClr val="dk1"/>
              </a:solidFill>
              <a:effectLst/>
              <a:latin typeface="+mn-lt"/>
              <a:ea typeface="+mn-ea"/>
              <a:cs typeface="+mn-cs"/>
            </a:rPr>
            <a:t>	• Modellreview und -optimierung	</a:t>
          </a:r>
          <a:endParaRPr lang="de-DE" sz="1050">
            <a:effectLst/>
          </a:endParaRPr>
        </a:p>
        <a:p>
          <a:r>
            <a:rPr lang="de-DE" sz="1100">
              <a:solidFill>
                <a:schemeClr val="dk1"/>
              </a:solidFill>
              <a:effectLst/>
              <a:latin typeface="+mn-lt"/>
              <a:ea typeface="+mn-ea"/>
              <a:cs typeface="+mn-cs"/>
            </a:rPr>
            <a:t>	• Seminare im Bereich Financial Modelling und Arbeiten mit Excel</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Besuchen Sie unsere Internetseite, wo viele Informationen und kostenlose Vorlagen und Tutorials  angeboten werden.</a:t>
          </a:r>
          <a:endParaRPr lang="de-DE" sz="1050">
            <a:effectLst/>
          </a:endParaRPr>
        </a:p>
        <a:p>
          <a:endParaRPr lang="de-DE" sz="1050">
            <a:effectLst/>
          </a:endParaRPr>
        </a:p>
      </xdr:txBody>
    </xdr:sp>
    <xdr:clientData/>
  </xdr:twoCellAnchor>
  <xdr:oneCellAnchor>
    <xdr:from>
      <xdr:col>8</xdr:col>
      <xdr:colOff>134592</xdr:colOff>
      <xdr:row>1</xdr:row>
      <xdr:rowOff>94288</xdr:rowOff>
    </xdr:from>
    <xdr:ext cx="0" cy="553412"/>
    <xdr:pic>
      <xdr:nvPicPr>
        <xdr:cNvPr id="4" name="Grafik 3">
          <a:extLst>
            <a:ext uri="{FF2B5EF4-FFF2-40B4-BE49-F238E27FC236}">
              <a16:creationId xmlns:a16="http://schemas.microsoft.com/office/drawing/2014/main" id="{1FB49E6D-F31C-4D45-92EF-1363D64011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7117" y="256213"/>
          <a:ext cx="0" cy="553412"/>
        </a:xfrm>
        <a:prstGeom prst="rect">
          <a:avLst/>
        </a:prstGeom>
      </xdr:spPr>
    </xdr:pic>
    <xdr:clientData/>
  </xdr:oneCellAnchor>
  <xdr:oneCellAnchor>
    <xdr:from>
      <xdr:col>8</xdr:col>
      <xdr:colOff>54428</xdr:colOff>
      <xdr:row>2</xdr:row>
      <xdr:rowOff>195356</xdr:rowOff>
    </xdr:from>
    <xdr:ext cx="2626423" cy="713922"/>
    <xdr:pic>
      <xdr:nvPicPr>
        <xdr:cNvPr id="5" name="Grafik 4">
          <a:hlinkClick xmlns:r="http://schemas.openxmlformats.org/officeDocument/2006/relationships" r:id="rId2"/>
          <a:extLst>
            <a:ext uri="{FF2B5EF4-FFF2-40B4-BE49-F238E27FC236}">
              <a16:creationId xmlns:a16="http://schemas.microsoft.com/office/drawing/2014/main" id="{31B087BB-921D-47CB-98E8-4A80B2789B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016953" y="481106"/>
          <a:ext cx="2626423" cy="71392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49</xdr:row>
      <xdr:rowOff>0</xdr:rowOff>
    </xdr:from>
    <xdr:to>
      <xdr:col>12</xdr:col>
      <xdr:colOff>0</xdr:colOff>
      <xdr:row>72</xdr:row>
      <xdr:rowOff>0</xdr:rowOff>
    </xdr:to>
    <xdr:grpSp>
      <xdr:nvGrpSpPr>
        <xdr:cNvPr id="4" name="Gruppieren 3">
          <a:extLst>
            <a:ext uri="{FF2B5EF4-FFF2-40B4-BE49-F238E27FC236}">
              <a16:creationId xmlns:a16="http://schemas.microsoft.com/office/drawing/2014/main" id="{F9EE6A0F-81AB-4E02-B669-E37E0B7FDF99}"/>
            </a:ext>
          </a:extLst>
        </xdr:cNvPr>
        <xdr:cNvGrpSpPr/>
      </xdr:nvGrpSpPr>
      <xdr:grpSpPr>
        <a:xfrm>
          <a:off x="590550" y="11811000"/>
          <a:ext cx="9496425" cy="5257800"/>
          <a:chOff x="1333500" y="11856983"/>
          <a:chExt cx="9505293" cy="5288017"/>
        </a:xfrm>
      </xdr:grpSpPr>
      <xdr:graphicFrame macro="">
        <xdr:nvGraphicFramePr>
          <xdr:cNvPr id="2" name="Chart 5">
            <a:extLst>
              <a:ext uri="{FF2B5EF4-FFF2-40B4-BE49-F238E27FC236}">
                <a16:creationId xmlns:a16="http://schemas.microsoft.com/office/drawing/2014/main" id="{E714FB20-950C-4B7C-908B-2BACB3160BD2}"/>
              </a:ext>
            </a:extLst>
          </xdr:cNvPr>
          <xdr:cNvGraphicFramePr>
            <a:graphicFrameLocks/>
          </xdr:cNvGraphicFramePr>
        </xdr:nvGraphicFramePr>
        <xdr:xfrm>
          <a:off x="1333500" y="11856983"/>
          <a:ext cx="9505293" cy="5288017"/>
        </xdr:xfrm>
        <a:graphic>
          <a:graphicData uri="http://schemas.openxmlformats.org/drawingml/2006/chart">
            <c:chart xmlns:c="http://schemas.openxmlformats.org/drawingml/2006/chart" xmlns:r="http://schemas.openxmlformats.org/officeDocument/2006/relationships" r:id="rId1"/>
          </a:graphicData>
        </a:graphic>
      </xdr:graphicFrame>
      <xdr:sp macro="" textlink="$F$31">
        <xdr:nvSpPr>
          <xdr:cNvPr id="3" name="TextBox 6">
            <a:extLst>
              <a:ext uri="{FF2B5EF4-FFF2-40B4-BE49-F238E27FC236}">
                <a16:creationId xmlns:a16="http://schemas.microsoft.com/office/drawing/2014/main" id="{DDD2B2A9-81A4-42CF-9144-08CAA566FDF4}"/>
              </a:ext>
            </a:extLst>
          </xdr:cNvPr>
          <xdr:cNvSpPr txBox="1"/>
        </xdr:nvSpPr>
        <xdr:spPr>
          <a:xfrm>
            <a:off x="3436123" y="16808091"/>
            <a:ext cx="5785249" cy="28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16F7A58-3A80-4F7F-AB00-EC9BFE07D90B}" type="TxLink">
              <a:rPr lang="en-US" sz="1200" b="0" i="0" u="none" strike="noStrike">
                <a:solidFill>
                  <a:schemeClr val="tx1"/>
                </a:solidFill>
                <a:latin typeface="Arial" panose="020B0604020202020204" pitchFamily="34" charset="0"/>
                <a:cs typeface="Arial" panose="020B0604020202020204" pitchFamily="34" charset="0"/>
              </a:rPr>
              <a:pPr algn="ctr"/>
              <a:t>Kumulierte Abweichung bis Monat 9: 37.961  EUR bzw. +20,3%</a:t>
            </a:fld>
            <a:endParaRPr lang="en-AU" sz="1200">
              <a:solidFill>
                <a:schemeClr val="tx1"/>
              </a:solidFill>
              <a:latin typeface="Arial" panose="020B0604020202020204" pitchFamily="34" charset="0"/>
              <a:cs typeface="Arial" panose="020B0604020202020204" pitchFamily="34" charset="0"/>
            </a:endParaRPr>
          </a:p>
        </xdr:txBody>
      </xdr:sp>
    </xdr:grpSp>
    <xdr:clientData/>
  </xdr:twoCellAnchor>
  <xdr:twoCellAnchor>
    <xdr:from>
      <xdr:col>4</xdr:col>
      <xdr:colOff>53835</xdr:colOff>
      <xdr:row>75</xdr:row>
      <xdr:rowOff>140801</xdr:rowOff>
    </xdr:from>
    <xdr:to>
      <xdr:col>4</xdr:col>
      <xdr:colOff>377835</xdr:colOff>
      <xdr:row>75</xdr:row>
      <xdr:rowOff>140801</xdr:rowOff>
    </xdr:to>
    <xdr:cxnSp macro="">
      <xdr:nvCxnSpPr>
        <xdr:cNvPr id="5" name="Gerader Verbinder 4">
          <a:extLst>
            <a:ext uri="{FF2B5EF4-FFF2-40B4-BE49-F238E27FC236}">
              <a16:creationId xmlns:a16="http://schemas.microsoft.com/office/drawing/2014/main" id="{F5BBC970-F16C-471F-A01D-4C23A1229240}"/>
            </a:ext>
          </a:extLst>
        </xdr:cNvPr>
        <xdr:cNvCxnSpPr/>
      </xdr:nvCxnSpPr>
      <xdr:spPr>
        <a:xfrm>
          <a:off x="2894770" y="17708214"/>
          <a:ext cx="324000" cy="0"/>
        </a:xfrm>
        <a:prstGeom prst="line">
          <a:avLst/>
        </a:prstGeom>
        <a:ln w="44450" cap="rnd">
          <a:solidFill>
            <a:srgbClr val="F7941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54</xdr:row>
      <xdr:rowOff>0</xdr:rowOff>
    </xdr:from>
    <xdr:to>
      <xdr:col>12</xdr:col>
      <xdr:colOff>0</xdr:colOff>
      <xdr:row>77</xdr:row>
      <xdr:rowOff>0</xdr:rowOff>
    </xdr:to>
    <xdr:grpSp>
      <xdr:nvGrpSpPr>
        <xdr:cNvPr id="2" name="Gruppieren 1">
          <a:extLst>
            <a:ext uri="{FF2B5EF4-FFF2-40B4-BE49-F238E27FC236}">
              <a16:creationId xmlns:a16="http://schemas.microsoft.com/office/drawing/2014/main" id="{F075FD2A-38D8-40C9-8E7B-134C8878A404}"/>
            </a:ext>
          </a:extLst>
        </xdr:cNvPr>
        <xdr:cNvGrpSpPr/>
      </xdr:nvGrpSpPr>
      <xdr:grpSpPr>
        <a:xfrm>
          <a:off x="590550" y="13230225"/>
          <a:ext cx="10029825" cy="5257800"/>
          <a:chOff x="1333500" y="11856983"/>
          <a:chExt cx="9505293" cy="5288017"/>
        </a:xfrm>
      </xdr:grpSpPr>
      <xdr:graphicFrame macro="">
        <xdr:nvGraphicFramePr>
          <xdr:cNvPr id="3" name="Chart 5">
            <a:extLst>
              <a:ext uri="{FF2B5EF4-FFF2-40B4-BE49-F238E27FC236}">
                <a16:creationId xmlns:a16="http://schemas.microsoft.com/office/drawing/2014/main" id="{33A7E3FA-4F61-44B1-A6C3-9212D027E2F8}"/>
              </a:ext>
            </a:extLst>
          </xdr:cNvPr>
          <xdr:cNvGraphicFramePr>
            <a:graphicFrameLocks/>
          </xdr:cNvGraphicFramePr>
        </xdr:nvGraphicFramePr>
        <xdr:xfrm>
          <a:off x="1333500" y="11856983"/>
          <a:ext cx="9505293" cy="5288017"/>
        </xdr:xfrm>
        <a:graphic>
          <a:graphicData uri="http://schemas.openxmlformats.org/drawingml/2006/chart">
            <c:chart xmlns:c="http://schemas.openxmlformats.org/drawingml/2006/chart" xmlns:r="http://schemas.openxmlformats.org/officeDocument/2006/relationships" r:id="rId1"/>
          </a:graphicData>
        </a:graphic>
      </xdr:graphicFrame>
      <xdr:sp macro="" textlink="$F$36">
        <xdr:nvSpPr>
          <xdr:cNvPr id="4" name="TextBox 6">
            <a:extLst>
              <a:ext uri="{FF2B5EF4-FFF2-40B4-BE49-F238E27FC236}">
                <a16:creationId xmlns:a16="http://schemas.microsoft.com/office/drawing/2014/main" id="{97B15A6E-797B-4E91-B3B9-A639E8EF8DD6}"/>
              </a:ext>
            </a:extLst>
          </xdr:cNvPr>
          <xdr:cNvSpPr txBox="1"/>
        </xdr:nvSpPr>
        <xdr:spPr>
          <a:xfrm>
            <a:off x="3436123" y="16808091"/>
            <a:ext cx="5785249" cy="28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514A8C1-27A3-46BC-B937-BD83E0CDA3ED}" type="TxLink">
              <a:rPr lang="en-US" sz="1000" b="0" i="0" u="none" strike="noStrike">
                <a:solidFill>
                  <a:schemeClr val="tx1"/>
                </a:solidFill>
                <a:latin typeface="Arial"/>
                <a:cs typeface="Arial"/>
              </a:rPr>
              <a:pPr algn="ctr"/>
              <a:t>Cumulative variance until month 10: 10.530  EUR or +4,6%</a:t>
            </a:fld>
            <a:endParaRPr lang="en-AU" sz="1200">
              <a:solidFill>
                <a:schemeClr val="tx1"/>
              </a:solidFill>
              <a:latin typeface="Arial" panose="020B0604020202020204" pitchFamily="34" charset="0"/>
              <a:cs typeface="Arial" panose="020B0604020202020204" pitchFamily="34" charset="0"/>
            </a:endParaRPr>
          </a:p>
        </xdr:txBody>
      </xdr:sp>
    </xdr:grpSp>
    <xdr:clientData/>
  </xdr:twoCellAnchor>
  <xdr:twoCellAnchor>
    <xdr:from>
      <xdr:col>4</xdr:col>
      <xdr:colOff>53835</xdr:colOff>
      <xdr:row>80</xdr:row>
      <xdr:rowOff>140801</xdr:rowOff>
    </xdr:from>
    <xdr:to>
      <xdr:col>4</xdr:col>
      <xdr:colOff>377835</xdr:colOff>
      <xdr:row>80</xdr:row>
      <xdr:rowOff>140801</xdr:rowOff>
    </xdr:to>
    <xdr:cxnSp macro="">
      <xdr:nvCxnSpPr>
        <xdr:cNvPr id="5" name="Gerader Verbinder 4">
          <a:extLst>
            <a:ext uri="{FF2B5EF4-FFF2-40B4-BE49-F238E27FC236}">
              <a16:creationId xmlns:a16="http://schemas.microsoft.com/office/drawing/2014/main" id="{53A53E14-AEB5-422D-8B16-287A0020AFC3}"/>
            </a:ext>
          </a:extLst>
        </xdr:cNvPr>
        <xdr:cNvCxnSpPr/>
      </xdr:nvCxnSpPr>
      <xdr:spPr>
        <a:xfrm>
          <a:off x="2892285" y="17895401"/>
          <a:ext cx="324000" cy="0"/>
        </a:xfrm>
        <a:prstGeom prst="line">
          <a:avLst/>
        </a:prstGeom>
        <a:ln w="44450" cap="rnd">
          <a:solidFill>
            <a:srgbClr val="F7941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3709147</xdr:colOff>
      <xdr:row>18</xdr:row>
      <xdr:rowOff>0</xdr:rowOff>
    </xdr:to>
    <xdr:sp macro="" textlink="">
      <xdr:nvSpPr>
        <xdr:cNvPr id="3" name="Rechteck 2">
          <a:extLst>
            <a:ext uri="{FF2B5EF4-FFF2-40B4-BE49-F238E27FC236}">
              <a16:creationId xmlns:a16="http://schemas.microsoft.com/office/drawing/2014/main" id="{D86B1FBF-3969-4CEA-8C57-68065B9031CD}"/>
            </a:ext>
          </a:extLst>
        </xdr:cNvPr>
        <xdr:cNvSpPr/>
      </xdr:nvSpPr>
      <xdr:spPr>
        <a:xfrm>
          <a:off x="4591050" y="323850"/>
          <a:ext cx="4290172" cy="25908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indent="0" algn="l"/>
          <a:endParaRPr lang="de-DE" sz="2000" b="1">
            <a:solidFill>
              <a:schemeClr val="dk1"/>
            </a:solidFill>
            <a:latin typeface="Arial" panose="020B0604020202020204" pitchFamily="34" charset="0"/>
            <a:ea typeface="+mn-ea"/>
            <a:cs typeface="Arial" panose="020B0604020202020204" pitchFamily="34" charset="0"/>
          </a:endParaRPr>
        </a:p>
      </xdr:txBody>
    </xdr:sp>
    <xdr:clientData/>
  </xdr:twoCellAnchor>
  <xdr:oneCellAnchor>
    <xdr:from>
      <xdr:col>2</xdr:col>
      <xdr:colOff>0</xdr:colOff>
      <xdr:row>25</xdr:row>
      <xdr:rowOff>22360</xdr:rowOff>
    </xdr:from>
    <xdr:ext cx="487748" cy="507360"/>
    <xdr:pic>
      <xdr:nvPicPr>
        <xdr:cNvPr id="5" name="Grafik 4">
          <a:extLst>
            <a:ext uri="{FF2B5EF4-FFF2-40B4-BE49-F238E27FC236}">
              <a16:creationId xmlns:a16="http://schemas.microsoft.com/office/drawing/2014/main" id="{A9739810-D720-4C62-BE48-801508908D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050" y="5908810"/>
          <a:ext cx="487748" cy="507360"/>
        </a:xfrm>
        <a:prstGeom prst="rect">
          <a:avLst/>
        </a:prstGeom>
      </xdr:spPr>
    </xdr:pic>
    <xdr:clientData/>
  </xdr:oneCellAnchor>
  <xdr:oneCellAnchor>
    <xdr:from>
      <xdr:col>2</xdr:col>
      <xdr:colOff>0</xdr:colOff>
      <xdr:row>26</xdr:row>
      <xdr:rowOff>19050</xdr:rowOff>
    </xdr:from>
    <xdr:ext cx="487748" cy="505117"/>
    <xdr:pic>
      <xdr:nvPicPr>
        <xdr:cNvPr id="11" name="Grafik 10">
          <a:extLst>
            <a:ext uri="{FF2B5EF4-FFF2-40B4-BE49-F238E27FC236}">
              <a16:creationId xmlns:a16="http://schemas.microsoft.com/office/drawing/2014/main" id="{D20E6750-85F0-4EAC-ACA7-89B105358A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1050" y="6438900"/>
          <a:ext cx="487748" cy="505117"/>
        </a:xfrm>
        <a:prstGeom prst="rect">
          <a:avLst/>
        </a:prstGeom>
      </xdr:spPr>
    </xdr:pic>
    <xdr:clientData/>
  </xdr:oneCellAnchor>
  <xdr:oneCellAnchor>
    <xdr:from>
      <xdr:col>2</xdr:col>
      <xdr:colOff>0</xdr:colOff>
      <xdr:row>27</xdr:row>
      <xdr:rowOff>2</xdr:rowOff>
    </xdr:from>
    <xdr:ext cx="487748" cy="502876"/>
    <xdr:pic>
      <xdr:nvPicPr>
        <xdr:cNvPr id="12" name="Grafik 11">
          <a:extLst>
            <a:ext uri="{FF2B5EF4-FFF2-40B4-BE49-F238E27FC236}">
              <a16:creationId xmlns:a16="http://schemas.microsoft.com/office/drawing/2014/main" id="{F23D9340-0437-4019-8655-71C17C32B1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1050" y="6953252"/>
          <a:ext cx="487748" cy="502876"/>
        </a:xfrm>
        <a:prstGeom prst="rect">
          <a:avLst/>
        </a:prstGeom>
      </xdr:spPr>
    </xdr:pic>
    <xdr:clientData/>
  </xdr:oneCellAnchor>
  <xdr:oneCellAnchor>
    <xdr:from>
      <xdr:col>2</xdr:col>
      <xdr:colOff>0</xdr:colOff>
      <xdr:row>29</xdr:row>
      <xdr:rowOff>457201</xdr:rowOff>
    </xdr:from>
    <xdr:ext cx="487748" cy="506798"/>
    <xdr:pic>
      <xdr:nvPicPr>
        <xdr:cNvPr id="13" name="Grafik 12">
          <a:extLst>
            <a:ext uri="{FF2B5EF4-FFF2-40B4-BE49-F238E27FC236}">
              <a16:creationId xmlns:a16="http://schemas.microsoft.com/office/drawing/2014/main" id="{C2A94B4A-606F-4557-9FDC-EF7D83578F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8325" y="4857751"/>
          <a:ext cx="487748" cy="506798"/>
        </a:xfrm>
        <a:prstGeom prst="rect">
          <a:avLst/>
        </a:prstGeom>
      </xdr:spPr>
    </xdr:pic>
    <xdr:clientData/>
  </xdr:oneCellAnchor>
  <xdr:oneCellAnchor>
    <xdr:from>
      <xdr:col>2</xdr:col>
      <xdr:colOff>0</xdr:colOff>
      <xdr:row>31</xdr:row>
      <xdr:rowOff>506186</xdr:rowOff>
    </xdr:from>
    <xdr:ext cx="487748" cy="509040"/>
    <xdr:pic>
      <xdr:nvPicPr>
        <xdr:cNvPr id="14" name="Grafik 13">
          <a:extLst>
            <a:ext uri="{FF2B5EF4-FFF2-40B4-BE49-F238E27FC236}">
              <a16:creationId xmlns:a16="http://schemas.microsoft.com/office/drawing/2014/main" id="{8398F3D0-45B8-46B0-92C7-5F3E45583B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050" y="11231336"/>
          <a:ext cx="487748" cy="509040"/>
        </a:xfrm>
        <a:prstGeom prst="rect">
          <a:avLst/>
        </a:prstGeom>
      </xdr:spPr>
    </xdr:pic>
    <xdr:clientData/>
  </xdr:oneCellAnchor>
  <xdr:oneCellAnchor>
    <xdr:from>
      <xdr:col>2</xdr:col>
      <xdr:colOff>0</xdr:colOff>
      <xdr:row>30</xdr:row>
      <xdr:rowOff>397330</xdr:rowOff>
    </xdr:from>
    <xdr:ext cx="487748" cy="502876"/>
    <xdr:pic>
      <xdr:nvPicPr>
        <xdr:cNvPr id="16" name="Grafik 15">
          <a:extLst>
            <a:ext uri="{FF2B5EF4-FFF2-40B4-BE49-F238E27FC236}">
              <a16:creationId xmlns:a16="http://schemas.microsoft.com/office/drawing/2014/main" id="{C1A9E642-8100-48D2-8EDA-48F094A179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1050" y="9827080"/>
          <a:ext cx="487748" cy="502876"/>
        </a:xfrm>
        <a:prstGeom prst="rect">
          <a:avLst/>
        </a:prstGeom>
      </xdr:spPr>
    </xdr:pic>
    <xdr:clientData/>
  </xdr:oneCellAnchor>
  <xdr:oneCellAnchor>
    <xdr:from>
      <xdr:col>2</xdr:col>
      <xdr:colOff>0</xdr:colOff>
      <xdr:row>34</xdr:row>
      <xdr:rowOff>28575</xdr:rowOff>
    </xdr:from>
    <xdr:ext cx="487748" cy="506798"/>
    <xdr:pic>
      <xdr:nvPicPr>
        <xdr:cNvPr id="19" name="Grafik 18">
          <a:extLst>
            <a:ext uri="{FF2B5EF4-FFF2-40B4-BE49-F238E27FC236}">
              <a16:creationId xmlns:a16="http://schemas.microsoft.com/office/drawing/2014/main" id="{21665B3C-066A-47EE-8DCE-60E694317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050" y="12325350"/>
          <a:ext cx="487748" cy="506798"/>
        </a:xfrm>
        <a:prstGeom prst="rect">
          <a:avLst/>
        </a:prstGeom>
      </xdr:spPr>
    </xdr:pic>
    <xdr:clientData/>
  </xdr:oneCellAnchor>
  <xdr:oneCellAnchor>
    <xdr:from>
      <xdr:col>2</xdr:col>
      <xdr:colOff>0</xdr:colOff>
      <xdr:row>33</xdr:row>
      <xdr:rowOff>9525</xdr:rowOff>
    </xdr:from>
    <xdr:ext cx="487748" cy="506799"/>
    <xdr:pic>
      <xdr:nvPicPr>
        <xdr:cNvPr id="21" name="Grafik 20">
          <a:extLst>
            <a:ext uri="{FF2B5EF4-FFF2-40B4-BE49-F238E27FC236}">
              <a16:creationId xmlns:a16="http://schemas.microsoft.com/office/drawing/2014/main" id="{DB430D08-2163-40B5-8996-EEDF9A9C34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050" y="11782425"/>
          <a:ext cx="487748" cy="506799"/>
        </a:xfrm>
        <a:prstGeom prst="rect">
          <a:avLst/>
        </a:prstGeom>
      </xdr:spPr>
    </xdr:pic>
    <xdr:clientData/>
  </xdr:oneCellAnchor>
  <xdr:twoCellAnchor>
    <xdr:from>
      <xdr:col>3</xdr:col>
      <xdr:colOff>195944</xdr:colOff>
      <xdr:row>1</xdr:row>
      <xdr:rowOff>80683</xdr:rowOff>
    </xdr:from>
    <xdr:to>
      <xdr:col>4</xdr:col>
      <xdr:colOff>3832412</xdr:colOff>
      <xdr:row>17</xdr:row>
      <xdr:rowOff>212910</xdr:rowOff>
    </xdr:to>
    <xdr:grpSp>
      <xdr:nvGrpSpPr>
        <xdr:cNvPr id="6" name="Gruppieren 5">
          <a:hlinkClick xmlns:r="http://schemas.openxmlformats.org/officeDocument/2006/relationships" r:id="rId3"/>
          <a:extLst>
            <a:ext uri="{FF2B5EF4-FFF2-40B4-BE49-F238E27FC236}">
              <a16:creationId xmlns:a16="http://schemas.microsoft.com/office/drawing/2014/main" id="{CEC21E03-D119-3E98-5996-6D8B97A83459}"/>
            </a:ext>
          </a:extLst>
        </xdr:cNvPr>
        <xdr:cNvGrpSpPr/>
      </xdr:nvGrpSpPr>
      <xdr:grpSpPr>
        <a:xfrm>
          <a:off x="5373062" y="237565"/>
          <a:ext cx="7928321" cy="3852580"/>
          <a:chOff x="5368019" y="242608"/>
          <a:chExt cx="7922718" cy="3904127"/>
        </a:xfrm>
      </xdr:grpSpPr>
      <xdr:sp macro="" textlink="">
        <xdr:nvSpPr>
          <xdr:cNvPr id="2" name="Textfeld 1">
            <a:extLst>
              <a:ext uri="{FF2B5EF4-FFF2-40B4-BE49-F238E27FC236}">
                <a16:creationId xmlns:a16="http://schemas.microsoft.com/office/drawing/2014/main" id="{23186605-4493-4217-8D9B-2DE9A48FB48A}"/>
              </a:ext>
            </a:extLst>
          </xdr:cNvPr>
          <xdr:cNvSpPr txBox="1"/>
        </xdr:nvSpPr>
        <xdr:spPr>
          <a:xfrm>
            <a:off x="9458325" y="1200150"/>
            <a:ext cx="3832412" cy="8578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r>
              <a:rPr lang="de-DE" sz="2800" b="1" baseline="0">
                <a:solidFill>
                  <a:srgbClr val="25346A"/>
                </a:solidFill>
                <a:latin typeface="Arial" panose="020B0604020202020204" pitchFamily="34" charset="0"/>
                <a:cs typeface="Arial" panose="020B0604020202020204" pitchFamily="34" charset="0"/>
              </a:rPr>
              <a:t>ab 25,00</a:t>
            </a:r>
            <a:r>
              <a:rPr lang="de-DE" sz="1800" b="1" baseline="0">
                <a:solidFill>
                  <a:srgbClr val="25346A"/>
                </a:solidFill>
                <a:latin typeface="Arial" panose="020B0604020202020204" pitchFamily="34" charset="0"/>
                <a:cs typeface="Arial" panose="020B0604020202020204" pitchFamily="34" charset="0"/>
              </a:rPr>
              <a:t> pro Monat</a:t>
            </a:r>
          </a:p>
          <a:p>
            <a:pPr algn="ctr"/>
            <a:r>
              <a:rPr lang="de-DE" sz="1800" b="1" baseline="0">
                <a:solidFill>
                  <a:srgbClr val="25346A"/>
                </a:solidFill>
                <a:latin typeface="Arial" panose="020B0604020202020204" pitchFamily="34" charset="0"/>
                <a:cs typeface="Arial" panose="020B0604020202020204" pitchFamily="34" charset="0"/>
              </a:rPr>
              <a:t>(zzgl. MwSt.)</a:t>
            </a:r>
            <a:endParaRPr lang="de-DE" sz="1800" b="1">
              <a:solidFill>
                <a:srgbClr val="25346A"/>
              </a:solidFill>
              <a:latin typeface="Arial" panose="020B0604020202020204" pitchFamily="34" charset="0"/>
              <a:cs typeface="Arial" panose="020B0604020202020204" pitchFamily="34" charset="0"/>
            </a:endParaRPr>
          </a:p>
        </xdr:txBody>
      </xdr:sp>
      <xdr:sp macro="" textlink="">
        <xdr:nvSpPr>
          <xdr:cNvPr id="4" name="Textfeld 3">
            <a:extLst>
              <a:ext uri="{FF2B5EF4-FFF2-40B4-BE49-F238E27FC236}">
                <a16:creationId xmlns:a16="http://schemas.microsoft.com/office/drawing/2014/main" id="{06C8F482-AB29-48FA-8D6E-0A037D3F1167}"/>
              </a:ext>
            </a:extLst>
          </xdr:cNvPr>
          <xdr:cNvSpPr txBox="1"/>
        </xdr:nvSpPr>
        <xdr:spPr>
          <a:xfrm>
            <a:off x="9458325" y="2194112"/>
            <a:ext cx="3810000" cy="195262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lang="de-DE" sz="1600" b="0">
                <a:latin typeface="Arial" panose="020B0604020202020204" pitchFamily="34" charset="0"/>
                <a:cs typeface="Arial" panose="020B0604020202020204" pitchFamily="34" charset="0"/>
              </a:rPr>
              <a:t>- Sofortiger Download</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Automatisierter Import aller OPOS</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Frei bearbeitbar und erweiterbar</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a:t>
            </a:r>
            <a:r>
              <a:rPr lang="de-DE" sz="1600" b="0" baseline="0">
                <a:latin typeface="Arial" panose="020B0604020202020204" pitchFamily="34" charset="0"/>
                <a:cs typeface="Arial" panose="020B0604020202020204" pitchFamily="34" charset="0"/>
              </a:rPr>
              <a:t> Kostenlose Updates</a:t>
            </a:r>
            <a:endParaRPr lang="de-DE" sz="1600" b="0">
              <a:latin typeface="Arial" panose="020B0604020202020204" pitchFamily="34" charset="0"/>
              <a:cs typeface="Arial" panose="020B0604020202020204" pitchFamily="34" charset="0"/>
            </a:endParaRPr>
          </a:p>
        </xdr:txBody>
      </xdr:sp>
      <xdr:pic>
        <xdr:nvPicPr>
          <xdr:cNvPr id="17" name="Grafik 16">
            <a:extLst>
              <a:ext uri="{FF2B5EF4-FFF2-40B4-BE49-F238E27FC236}">
                <a16:creationId xmlns:a16="http://schemas.microsoft.com/office/drawing/2014/main" id="{D1DFCCB0-074A-43E1-B15F-F37B0BEF1497}"/>
              </a:ext>
            </a:extLst>
          </xdr:cNvPr>
          <xdr:cNvPicPr>
            <a:picLocks noChangeAspect="1"/>
          </xdr:cNvPicPr>
        </xdr:nvPicPr>
        <xdr:blipFill>
          <a:blip xmlns:r="http://schemas.openxmlformats.org/officeDocument/2006/relationships" r:embed="rId4"/>
          <a:stretch>
            <a:fillRect/>
          </a:stretch>
        </xdr:blipFill>
        <xdr:spPr>
          <a:xfrm>
            <a:off x="10072410" y="242608"/>
            <a:ext cx="2695238" cy="947339"/>
          </a:xfrm>
          <a:prstGeom prst="rect">
            <a:avLst/>
          </a:prstGeom>
        </xdr:spPr>
      </xdr:pic>
      <xdr:pic>
        <xdr:nvPicPr>
          <xdr:cNvPr id="22" name="Grafik 21">
            <a:extLst>
              <a:ext uri="{FF2B5EF4-FFF2-40B4-BE49-F238E27FC236}">
                <a16:creationId xmlns:a16="http://schemas.microsoft.com/office/drawing/2014/main" id="{1E5CBCBD-172D-4D76-B9D3-1697C1C289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68019" y="496678"/>
            <a:ext cx="3048000" cy="3400969"/>
          </a:xfrm>
          <a:prstGeom prst="rect">
            <a:avLst/>
          </a:prstGeom>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pport@fimovi.de" TargetMode="External"/><Relationship Id="rId2" Type="http://schemas.openxmlformats.org/officeDocument/2006/relationships/hyperlink" Target="https://fimovi.de/" TargetMode="External"/><Relationship Id="rId1" Type="http://schemas.openxmlformats.org/officeDocument/2006/relationships/hyperlink" Target="https://fimovi.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unicode.org/emoji/charts/full-emoji-list.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http://unicode.org/emoji/charts/full-emoji-list.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http://unicode.org/emoji/charts/full-emoji-list.html"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fimovi.de/liquiditaetsplanung-premi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DD4F-917F-437E-9FB7-A349B72EA73B}">
  <sheetPr>
    <tabColor rgb="FFFF0000"/>
    <pageSetUpPr fitToPage="1"/>
  </sheetPr>
  <dimension ref="A1:N121"/>
  <sheetViews>
    <sheetView showGridLines="0" showRowColHeaders="0" tabSelected="1" zoomScaleNormal="100" zoomScaleSheetLayoutView="115" workbookViewId="0"/>
  </sheetViews>
  <sheetFormatPr baseColWidth="10" defaultColWidth="0" defaultRowHeight="10.5" customHeight="1"/>
  <cols>
    <col min="1" max="1" width="2" customWidth="1"/>
    <col min="2" max="2" width="3.85546875" customWidth="1"/>
    <col min="3" max="12" width="11.42578125" customWidth="1"/>
    <col min="13" max="13" width="3.85546875" customWidth="1"/>
    <col min="14" max="14" width="2.7109375" customWidth="1"/>
    <col min="15" max="16384" width="11.42578125" hidden="1"/>
  </cols>
  <sheetData>
    <row r="1" spans="1:14" ht="13.5" thickBot="1">
      <c r="A1" s="56"/>
      <c r="B1" s="56"/>
      <c r="C1" s="56"/>
      <c r="D1" s="56"/>
      <c r="E1" s="56"/>
      <c r="F1" s="56"/>
      <c r="G1" s="56"/>
      <c r="H1" s="56"/>
      <c r="I1" s="56"/>
      <c r="J1" s="56"/>
      <c r="K1" s="56"/>
      <c r="L1" s="56"/>
      <c r="M1" s="56"/>
      <c r="N1" s="56"/>
    </row>
    <row r="2" spans="1:14" ht="26.25" customHeight="1" thickTop="1">
      <c r="A2" s="56"/>
      <c r="B2" s="57"/>
      <c r="C2" s="151"/>
      <c r="D2" s="151"/>
      <c r="E2" s="151"/>
      <c r="F2" s="151"/>
      <c r="G2" s="151"/>
      <c r="H2" s="151"/>
      <c r="I2" s="151"/>
      <c r="J2" s="151"/>
      <c r="K2" s="151"/>
      <c r="L2" s="151"/>
      <c r="M2" s="58"/>
      <c r="N2" s="56"/>
    </row>
    <row r="3" spans="1:14" ht="26.25" customHeight="1">
      <c r="A3" s="56"/>
      <c r="B3" s="59"/>
      <c r="C3" s="60"/>
      <c r="D3" s="61"/>
      <c r="M3" s="62"/>
      <c r="N3" s="56"/>
    </row>
    <row r="4" spans="1:14" ht="26.25" customHeight="1">
      <c r="A4" s="56"/>
      <c r="B4" s="59"/>
      <c r="C4" s="60" t="s">
        <v>227</v>
      </c>
      <c r="D4" s="61"/>
      <c r="M4" s="62"/>
      <c r="N4" s="56"/>
    </row>
    <row r="5" spans="1:14" ht="26.25" customHeight="1">
      <c r="A5" s="56"/>
      <c r="B5" s="59"/>
      <c r="C5" s="150" t="s">
        <v>223</v>
      </c>
      <c r="E5" s="61"/>
      <c r="F5" s="61"/>
      <c r="G5" s="61"/>
      <c r="H5" s="61"/>
      <c r="M5" s="62"/>
      <c r="N5" s="56"/>
    </row>
    <row r="6" spans="1:14" ht="26.25" customHeight="1">
      <c r="A6" s="56"/>
      <c r="B6" s="59"/>
      <c r="C6" s="150"/>
      <c r="M6" s="62"/>
      <c r="N6" s="56"/>
    </row>
    <row r="7" spans="1:14" ht="12.75">
      <c r="A7" s="56"/>
      <c r="B7" s="149"/>
      <c r="C7" s="63"/>
      <c r="D7" s="63"/>
      <c r="E7" s="63"/>
      <c r="F7" s="63"/>
      <c r="G7" s="63"/>
      <c r="H7" s="63"/>
      <c r="I7" s="63"/>
      <c r="J7" s="63"/>
      <c r="K7" s="63"/>
      <c r="L7" s="63"/>
      <c r="M7" s="148"/>
      <c r="N7" s="56"/>
    </row>
    <row r="8" spans="1:14" ht="12.75">
      <c r="A8" s="56"/>
      <c r="B8" s="59"/>
      <c r="M8" s="62"/>
      <c r="N8" s="56"/>
    </row>
    <row r="9" spans="1:14" ht="12.75">
      <c r="A9" s="56"/>
      <c r="B9" s="59"/>
      <c r="M9" s="62"/>
      <c r="N9" s="56"/>
    </row>
    <row r="10" spans="1:14" ht="28.5">
      <c r="A10" s="56"/>
      <c r="B10" s="59"/>
      <c r="D10" s="147" t="s">
        <v>144</v>
      </c>
      <c r="M10" s="62"/>
      <c r="N10" s="56"/>
    </row>
    <row r="11" spans="1:14" ht="28.5">
      <c r="A11" s="56"/>
      <c r="B11" s="59"/>
      <c r="D11" s="146" t="s">
        <v>145</v>
      </c>
      <c r="E11" s="145"/>
      <c r="F11" s="145"/>
      <c r="G11" s="145"/>
      <c r="M11" s="62"/>
      <c r="N11" s="56"/>
    </row>
    <row r="12" spans="1:14" ht="12.75">
      <c r="A12" s="56"/>
      <c r="B12" s="59"/>
      <c r="M12" s="62"/>
      <c r="N12" s="56"/>
    </row>
    <row r="13" spans="1:14" ht="12.75">
      <c r="A13" s="56"/>
      <c r="B13" s="59"/>
      <c r="M13" s="62"/>
      <c r="N13" s="56"/>
    </row>
    <row r="14" spans="1:14" ht="28.5">
      <c r="A14" s="56"/>
      <c r="B14" s="144"/>
      <c r="C14" s="74" t="s">
        <v>128</v>
      </c>
      <c r="D14" s="75"/>
      <c r="E14" s="75"/>
      <c r="F14" s="76"/>
      <c r="G14" s="76"/>
      <c r="H14" s="76"/>
      <c r="I14" s="76"/>
      <c r="J14" s="76"/>
      <c r="K14" s="76"/>
      <c r="L14" s="76"/>
      <c r="M14" s="143"/>
      <c r="N14" s="56"/>
    </row>
    <row r="15" spans="1:14" ht="12.75">
      <c r="A15" s="56"/>
      <c r="B15" s="59"/>
      <c r="M15" s="62"/>
      <c r="N15" s="56"/>
    </row>
    <row r="16" spans="1:14" ht="12.75">
      <c r="A16" s="56"/>
      <c r="B16" s="59"/>
      <c r="M16" s="62"/>
      <c r="N16" s="56"/>
    </row>
    <row r="17" spans="1:14" ht="12.75">
      <c r="A17" s="56"/>
      <c r="B17" s="59"/>
      <c r="M17" s="62"/>
      <c r="N17" s="56"/>
    </row>
    <row r="18" spans="1:14" ht="12.75">
      <c r="A18" s="56"/>
      <c r="B18" s="59"/>
      <c r="M18" s="62"/>
      <c r="N18" s="56"/>
    </row>
    <row r="19" spans="1:14" ht="12.75">
      <c r="A19" s="56"/>
      <c r="B19" s="59"/>
      <c r="M19" s="62"/>
      <c r="N19" s="56"/>
    </row>
    <row r="20" spans="1:14" ht="12.75">
      <c r="A20" s="56"/>
      <c r="B20" s="59"/>
      <c r="M20" s="62"/>
      <c r="N20" s="56"/>
    </row>
    <row r="21" spans="1:14" ht="12.75">
      <c r="A21" s="56"/>
      <c r="B21" s="59"/>
      <c r="M21" s="62"/>
      <c r="N21" s="56"/>
    </row>
    <row r="22" spans="1:14" ht="12.75">
      <c r="A22" s="56"/>
      <c r="B22" s="59"/>
      <c r="M22" s="62"/>
      <c r="N22" s="56"/>
    </row>
    <row r="23" spans="1:14" ht="12.75">
      <c r="A23" s="56"/>
      <c r="B23" s="59"/>
      <c r="M23" s="62"/>
      <c r="N23" s="56"/>
    </row>
    <row r="24" spans="1:14" ht="12.75">
      <c r="A24" s="56"/>
      <c r="B24" s="59"/>
      <c r="M24" s="62"/>
      <c r="N24" s="56"/>
    </row>
    <row r="25" spans="1:14" ht="12.75">
      <c r="A25" s="56"/>
      <c r="B25" s="59"/>
      <c r="M25" s="62"/>
      <c r="N25" s="56"/>
    </row>
    <row r="26" spans="1:14" ht="12.75">
      <c r="A26" s="56"/>
      <c r="B26" s="59"/>
      <c r="M26" s="62"/>
      <c r="N26" s="56"/>
    </row>
    <row r="27" spans="1:14" ht="12.75">
      <c r="A27" s="56"/>
      <c r="B27" s="59"/>
      <c r="M27" s="62"/>
      <c r="N27" s="56"/>
    </row>
    <row r="28" spans="1:14" ht="12.75">
      <c r="A28" s="56"/>
      <c r="B28" s="59"/>
      <c r="M28" s="62"/>
      <c r="N28" s="56"/>
    </row>
    <row r="29" spans="1:14" ht="12.75">
      <c r="A29" s="56"/>
      <c r="B29" s="59"/>
      <c r="M29" s="62"/>
      <c r="N29" s="56"/>
    </row>
    <row r="30" spans="1:14" ht="12.75">
      <c r="A30" s="56"/>
      <c r="B30" s="59"/>
      <c r="M30" s="62"/>
      <c r="N30" s="56"/>
    </row>
    <row r="31" spans="1:14" ht="12.75">
      <c r="A31" s="56"/>
      <c r="B31" s="59"/>
      <c r="M31" s="62"/>
      <c r="N31" s="56"/>
    </row>
    <row r="32" spans="1:14" ht="12.75">
      <c r="A32" s="56"/>
      <c r="B32" s="59"/>
      <c r="M32" s="62"/>
      <c r="N32" s="56"/>
    </row>
    <row r="33" spans="1:14" ht="12.75">
      <c r="A33" s="56"/>
      <c r="B33" s="59"/>
      <c r="M33" s="62"/>
      <c r="N33" s="56"/>
    </row>
    <row r="34" spans="1:14" ht="12.75">
      <c r="A34" s="56"/>
      <c r="B34" s="59"/>
      <c r="M34" s="62"/>
      <c r="N34" s="56"/>
    </row>
    <row r="35" spans="1:14" ht="12.75">
      <c r="A35" s="56"/>
      <c r="B35" s="59"/>
      <c r="M35" s="62"/>
      <c r="N35" s="56"/>
    </row>
    <row r="36" spans="1:14" ht="12.75">
      <c r="A36" s="56"/>
      <c r="B36" s="59"/>
      <c r="M36" s="62"/>
      <c r="N36" s="56"/>
    </row>
    <row r="37" spans="1:14" ht="12.75">
      <c r="A37" s="56"/>
      <c r="B37" s="59"/>
      <c r="M37" s="62"/>
      <c r="N37" s="56"/>
    </row>
    <row r="38" spans="1:14" ht="28.5">
      <c r="A38" s="56"/>
      <c r="B38" s="144"/>
      <c r="C38" s="74" t="s">
        <v>226</v>
      </c>
      <c r="D38" s="76"/>
      <c r="E38" s="76"/>
      <c r="F38" s="76"/>
      <c r="G38" s="76"/>
      <c r="H38" s="76"/>
      <c r="I38" s="76"/>
      <c r="J38" s="76"/>
      <c r="K38" s="76"/>
      <c r="L38" s="76"/>
      <c r="M38" s="143"/>
      <c r="N38" s="56"/>
    </row>
    <row r="39" spans="1:14" ht="12.75">
      <c r="A39" s="56"/>
      <c r="B39" s="59"/>
      <c r="M39" s="62"/>
      <c r="N39" s="56"/>
    </row>
    <row r="40" spans="1:14" ht="12.75">
      <c r="A40" s="56"/>
      <c r="B40" s="59"/>
      <c r="M40" s="62"/>
      <c r="N40" s="56"/>
    </row>
    <row r="41" spans="1:14" ht="12.75">
      <c r="A41" s="56"/>
      <c r="B41" s="59"/>
      <c r="M41" s="62"/>
      <c r="N41" s="56"/>
    </row>
    <row r="42" spans="1:14" ht="12.75">
      <c r="A42" s="56"/>
      <c r="B42" s="59"/>
      <c r="M42" s="62"/>
      <c r="N42" s="56"/>
    </row>
    <row r="43" spans="1:14" ht="12.75">
      <c r="A43" s="56"/>
      <c r="B43" s="59"/>
      <c r="M43" s="62"/>
      <c r="N43" s="56"/>
    </row>
    <row r="44" spans="1:14" ht="12.75">
      <c r="A44" s="56"/>
      <c r="B44" s="59"/>
      <c r="M44" s="62"/>
      <c r="N44" s="56"/>
    </row>
    <row r="45" spans="1:14" ht="12.75">
      <c r="A45" s="56"/>
      <c r="B45" s="59"/>
      <c r="M45" s="62"/>
      <c r="N45" s="56"/>
    </row>
    <row r="46" spans="1:14" ht="12.75">
      <c r="A46" s="56"/>
      <c r="B46" s="59"/>
      <c r="M46" s="62"/>
      <c r="N46" s="56"/>
    </row>
    <row r="47" spans="1:14" ht="12.75">
      <c r="A47" s="56"/>
      <c r="B47" s="59"/>
      <c r="M47" s="62"/>
      <c r="N47" s="56"/>
    </row>
    <row r="48" spans="1:14" ht="12.75">
      <c r="A48" s="56"/>
      <c r="B48" s="59"/>
      <c r="M48" s="62"/>
      <c r="N48" s="56"/>
    </row>
    <row r="49" spans="1:14" ht="12.75">
      <c r="A49" s="56"/>
      <c r="B49" s="59"/>
      <c r="M49" s="62"/>
      <c r="N49" s="56"/>
    </row>
    <row r="50" spans="1:14" ht="12.75">
      <c r="A50" s="56"/>
      <c r="B50" s="59"/>
      <c r="M50" s="62"/>
      <c r="N50" s="56"/>
    </row>
    <row r="51" spans="1:14" ht="12.75">
      <c r="A51" s="56"/>
      <c r="B51" s="59"/>
      <c r="M51" s="62"/>
      <c r="N51" s="56"/>
    </row>
    <row r="52" spans="1:14" ht="12.75">
      <c r="A52" s="56"/>
      <c r="B52" s="59"/>
      <c r="M52" s="62"/>
      <c r="N52" s="56"/>
    </row>
    <row r="53" spans="1:14" ht="12.75">
      <c r="A53" s="56"/>
      <c r="B53" s="59"/>
      <c r="M53" s="62"/>
      <c r="N53" s="56"/>
    </row>
    <row r="54" spans="1:14" ht="12.75">
      <c r="A54" s="56"/>
      <c r="B54" s="59"/>
      <c r="M54" s="62"/>
      <c r="N54" s="56"/>
    </row>
    <row r="55" spans="1:14" ht="15">
      <c r="A55" s="56"/>
      <c r="B55" s="59"/>
      <c r="C55" s="64" t="s">
        <v>225</v>
      </c>
      <c r="M55" s="62"/>
      <c r="N55" s="56"/>
    </row>
    <row r="56" spans="1:14" ht="15">
      <c r="A56" s="56"/>
      <c r="B56" s="59"/>
      <c r="C56" t="s">
        <v>224</v>
      </c>
      <c r="D56" s="142" t="s">
        <v>223</v>
      </c>
      <c r="G56" s="65"/>
      <c r="H56" s="142"/>
      <c r="M56" s="62"/>
      <c r="N56" s="56"/>
    </row>
    <row r="57" spans="1:14" ht="15">
      <c r="A57" s="56"/>
      <c r="B57" s="59"/>
      <c r="C57" t="s">
        <v>222</v>
      </c>
      <c r="D57" s="142" t="s">
        <v>221</v>
      </c>
      <c r="G57" s="65"/>
      <c r="H57" s="142"/>
      <c r="M57" s="62"/>
      <c r="N57" s="56"/>
    </row>
    <row r="58" spans="1:14" ht="12.75">
      <c r="A58" s="56"/>
      <c r="B58" s="59"/>
      <c r="M58" s="62"/>
      <c r="N58" s="56"/>
    </row>
    <row r="59" spans="1:14" ht="15">
      <c r="A59" s="56"/>
      <c r="B59" s="59"/>
      <c r="D59" s="64"/>
      <c r="E59" s="64"/>
      <c r="L59" s="65" t="s">
        <v>220</v>
      </c>
      <c r="M59" s="62"/>
      <c r="N59" s="56"/>
    </row>
    <row r="60" spans="1:14" ht="13.5" thickBot="1">
      <c r="A60" s="56"/>
      <c r="B60" s="66"/>
      <c r="C60" s="67"/>
      <c r="D60" s="67"/>
      <c r="E60" s="67"/>
      <c r="F60" s="67"/>
      <c r="G60" s="67"/>
      <c r="H60" s="67"/>
      <c r="I60" s="67"/>
      <c r="J60" s="67"/>
      <c r="K60" s="67"/>
      <c r="L60" s="67"/>
      <c r="M60" s="68"/>
      <c r="N60" s="56"/>
    </row>
    <row r="61" spans="1:14" ht="17.25" customHeight="1" thickTop="1">
      <c r="A61" s="56"/>
      <c r="B61" s="56"/>
      <c r="C61" s="56"/>
      <c r="D61" s="56"/>
      <c r="E61" s="56"/>
      <c r="F61" s="56"/>
      <c r="G61" s="56"/>
      <c r="H61" s="56"/>
      <c r="I61" s="56"/>
      <c r="J61" s="56"/>
      <c r="K61" s="56"/>
      <c r="L61" s="56"/>
      <c r="M61" s="56"/>
      <c r="N61" s="56"/>
    </row>
    <row r="62" spans="1:14" ht="17.25" customHeight="1">
      <c r="A62" s="56"/>
      <c r="B62" s="56"/>
      <c r="C62" s="56"/>
      <c r="D62" s="56"/>
      <c r="E62" s="56"/>
      <c r="F62" s="56"/>
      <c r="G62" s="56"/>
      <c r="H62" s="56"/>
      <c r="I62" s="56"/>
      <c r="J62" s="56"/>
      <c r="K62" s="56"/>
      <c r="L62" s="56"/>
      <c r="M62" s="56"/>
      <c r="N62" s="56"/>
    </row>
    <row r="63" spans="1:14" ht="17.25" customHeight="1">
      <c r="A63" s="56"/>
      <c r="B63" s="56"/>
      <c r="C63" s="56"/>
      <c r="D63" s="56"/>
      <c r="E63" s="56"/>
      <c r="F63" s="56"/>
      <c r="G63" s="56"/>
      <c r="H63" s="56"/>
      <c r="I63" s="56"/>
      <c r="J63" s="56"/>
      <c r="K63" s="56"/>
      <c r="L63" s="56"/>
      <c r="M63" s="56"/>
      <c r="N63" s="56"/>
    </row>
    <row r="64" spans="1:14" ht="17.25" customHeight="1">
      <c r="A64" s="56"/>
      <c r="B64" s="56"/>
      <c r="C64" s="56"/>
      <c r="D64" s="56"/>
      <c r="E64" s="56"/>
      <c r="F64" s="56"/>
      <c r="G64" s="56"/>
      <c r="H64" s="56"/>
      <c r="I64" s="56"/>
      <c r="J64" s="56"/>
      <c r="K64" s="56"/>
      <c r="L64" s="56"/>
      <c r="M64" s="56"/>
      <c r="N64" s="56"/>
    </row>
    <row r="65" spans="1:14" ht="17.25" customHeight="1">
      <c r="A65" s="56"/>
      <c r="B65" s="56"/>
      <c r="C65" s="56"/>
      <c r="D65" s="56"/>
      <c r="E65" s="56"/>
      <c r="F65" s="56"/>
      <c r="G65" s="56"/>
      <c r="H65" s="56"/>
      <c r="I65" s="56"/>
      <c r="J65" s="56"/>
      <c r="K65" s="56"/>
      <c r="L65" s="56"/>
      <c r="M65" s="56"/>
      <c r="N65" s="56"/>
    </row>
    <row r="66" spans="1:14" ht="17.25" customHeight="1">
      <c r="A66" s="56"/>
      <c r="B66" s="56"/>
      <c r="C66" s="56"/>
      <c r="D66" s="56"/>
      <c r="E66" s="56"/>
      <c r="F66" s="56"/>
      <c r="G66" s="56"/>
      <c r="H66" s="56"/>
      <c r="I66" s="56"/>
      <c r="J66" s="56"/>
      <c r="K66" s="56"/>
      <c r="L66" s="56"/>
      <c r="M66" s="56"/>
      <c r="N66" s="56"/>
    </row>
    <row r="67" spans="1:14" ht="17.25" customHeight="1">
      <c r="A67" s="56"/>
      <c r="B67" s="56"/>
      <c r="C67" s="56"/>
      <c r="D67" s="56"/>
      <c r="E67" s="56"/>
      <c r="F67" s="56"/>
      <c r="G67" s="56"/>
      <c r="H67" s="56"/>
      <c r="I67" s="56"/>
      <c r="J67" s="56"/>
      <c r="K67" s="56"/>
      <c r="L67" s="56"/>
      <c r="M67" s="56"/>
      <c r="N67" s="56"/>
    </row>
    <row r="68" spans="1:14" ht="17.25" customHeight="1">
      <c r="A68" s="56"/>
      <c r="B68" s="56"/>
      <c r="C68" s="56"/>
      <c r="D68" s="56"/>
      <c r="E68" s="56"/>
      <c r="F68" s="56"/>
      <c r="G68" s="56"/>
      <c r="H68" s="56"/>
      <c r="I68" s="56"/>
      <c r="J68" s="56"/>
      <c r="K68" s="56"/>
      <c r="L68" s="56"/>
      <c r="M68" s="56"/>
      <c r="N68" s="56"/>
    </row>
    <row r="69" spans="1:14" ht="17.25" customHeight="1">
      <c r="A69" s="56"/>
      <c r="B69" s="56"/>
      <c r="C69" s="56"/>
      <c r="D69" s="56"/>
      <c r="E69" s="56"/>
      <c r="F69" s="56"/>
      <c r="G69" s="56"/>
      <c r="H69" s="56"/>
      <c r="I69" s="56"/>
      <c r="J69" s="56"/>
      <c r="K69" s="56"/>
      <c r="L69" s="56"/>
      <c r="M69" s="56"/>
      <c r="N69" s="56"/>
    </row>
    <row r="70" spans="1:14" ht="17.25" customHeight="1">
      <c r="A70" s="56"/>
      <c r="B70" s="56"/>
      <c r="C70" s="56"/>
      <c r="D70" s="56"/>
      <c r="E70" s="56"/>
      <c r="F70" s="56"/>
      <c r="G70" s="56"/>
      <c r="H70" s="56"/>
      <c r="I70" s="56"/>
      <c r="J70" s="56"/>
      <c r="K70" s="56"/>
      <c r="L70" s="56"/>
      <c r="M70" s="56"/>
      <c r="N70" s="56"/>
    </row>
    <row r="71" spans="1:14" ht="17.25" customHeight="1">
      <c r="A71" s="56"/>
      <c r="B71" s="56"/>
      <c r="C71" s="56"/>
      <c r="D71" s="56"/>
      <c r="E71" s="56"/>
      <c r="F71" s="56"/>
      <c r="G71" s="56"/>
      <c r="H71" s="56"/>
      <c r="I71" s="56"/>
      <c r="J71" s="56"/>
      <c r="K71" s="56"/>
      <c r="L71" s="56"/>
      <c r="M71" s="56"/>
      <c r="N71" s="56"/>
    </row>
    <row r="72" spans="1:14" ht="17.25" customHeight="1">
      <c r="A72" s="56"/>
      <c r="B72" s="56"/>
      <c r="C72" s="56"/>
      <c r="D72" s="56"/>
      <c r="E72" s="56"/>
      <c r="F72" s="56"/>
      <c r="G72" s="56"/>
      <c r="H72" s="56"/>
      <c r="I72" s="56"/>
      <c r="J72" s="56"/>
      <c r="K72" s="56"/>
      <c r="L72" s="56"/>
      <c r="M72" s="56"/>
      <c r="N72" s="56"/>
    </row>
    <row r="73" spans="1:14" ht="17.25" customHeight="1">
      <c r="A73" s="56"/>
      <c r="B73" s="56"/>
      <c r="C73" s="56"/>
      <c r="D73" s="56"/>
      <c r="E73" s="56"/>
      <c r="F73" s="56"/>
      <c r="G73" s="56"/>
      <c r="H73" s="56"/>
      <c r="I73" s="56"/>
      <c r="J73" s="56"/>
      <c r="K73" s="56"/>
      <c r="L73" s="56"/>
      <c r="M73" s="56"/>
      <c r="N73" s="56"/>
    </row>
    <row r="74" spans="1:14" ht="17.25" customHeight="1">
      <c r="A74" s="56"/>
      <c r="B74" s="56"/>
      <c r="C74" s="56"/>
      <c r="D74" s="56"/>
      <c r="E74" s="56"/>
      <c r="F74" s="56"/>
      <c r="G74" s="56"/>
      <c r="H74" s="56"/>
      <c r="I74" s="56"/>
      <c r="J74" s="56"/>
      <c r="K74" s="56"/>
      <c r="L74" s="56"/>
      <c r="M74" s="56"/>
      <c r="N74" s="56"/>
    </row>
    <row r="75" spans="1:14" ht="17.25" customHeight="1">
      <c r="A75" s="56"/>
      <c r="B75" s="56"/>
      <c r="C75" s="56"/>
      <c r="D75" s="56"/>
      <c r="E75" s="56"/>
      <c r="F75" s="56"/>
      <c r="G75" s="56"/>
      <c r="H75" s="56"/>
      <c r="I75" s="56"/>
      <c r="J75" s="56"/>
      <c r="K75" s="56"/>
      <c r="L75" s="56"/>
      <c r="M75" s="56"/>
      <c r="N75" s="56"/>
    </row>
    <row r="76" spans="1:14" ht="17.25" customHeight="1">
      <c r="A76" s="56"/>
      <c r="B76" s="56"/>
      <c r="C76" s="56"/>
      <c r="D76" s="56"/>
      <c r="E76" s="56"/>
      <c r="F76" s="56"/>
      <c r="G76" s="56"/>
      <c r="H76" s="56"/>
      <c r="I76" s="56"/>
      <c r="J76" s="56"/>
      <c r="K76" s="56"/>
      <c r="L76" s="56"/>
      <c r="M76" s="56"/>
      <c r="N76" s="56"/>
    </row>
    <row r="77" spans="1:14" ht="17.25" customHeight="1">
      <c r="A77" s="56"/>
      <c r="B77" s="56"/>
      <c r="C77" s="56"/>
      <c r="D77" s="56"/>
      <c r="E77" s="56"/>
      <c r="F77" s="56"/>
      <c r="G77" s="56"/>
      <c r="H77" s="56"/>
      <c r="I77" s="56"/>
      <c r="J77" s="56"/>
      <c r="K77" s="56"/>
      <c r="L77" s="56"/>
      <c r="M77" s="56"/>
      <c r="N77" s="56"/>
    </row>
    <row r="78" spans="1:14" ht="17.25" customHeight="1">
      <c r="A78" s="56"/>
      <c r="B78" s="56"/>
      <c r="C78" s="56"/>
      <c r="D78" s="56"/>
      <c r="E78" s="56"/>
      <c r="F78" s="56"/>
      <c r="G78" s="56"/>
      <c r="H78" s="56"/>
      <c r="I78" s="56"/>
      <c r="J78" s="56"/>
      <c r="K78" s="56"/>
      <c r="L78" s="56"/>
      <c r="M78" s="56"/>
      <c r="N78" s="56"/>
    </row>
    <row r="79" spans="1:14" ht="17.25" customHeight="1">
      <c r="A79" s="56"/>
      <c r="B79" s="56"/>
      <c r="C79" s="56"/>
      <c r="D79" s="56"/>
      <c r="E79" s="56"/>
      <c r="F79" s="56"/>
      <c r="G79" s="56"/>
      <c r="H79" s="56"/>
      <c r="I79" s="56"/>
      <c r="J79" s="56"/>
      <c r="K79" s="56"/>
      <c r="L79" s="56"/>
      <c r="M79" s="56"/>
      <c r="N79" s="56"/>
    </row>
    <row r="80" spans="1:14" ht="17.25" customHeight="1">
      <c r="A80" s="56"/>
      <c r="B80" s="56"/>
      <c r="C80" s="56"/>
      <c r="D80" s="56"/>
      <c r="E80" s="56"/>
      <c r="F80" s="56"/>
      <c r="G80" s="56"/>
      <c r="H80" s="56"/>
      <c r="I80" s="56"/>
      <c r="J80" s="56"/>
      <c r="K80" s="56"/>
      <c r="L80" s="56"/>
      <c r="M80" s="56"/>
      <c r="N80" s="56"/>
    </row>
    <row r="81" spans="1:14" ht="17.25" customHeight="1">
      <c r="A81" s="56"/>
      <c r="B81" s="56"/>
      <c r="C81" s="56"/>
      <c r="D81" s="56"/>
      <c r="E81" s="56"/>
      <c r="F81" s="56"/>
      <c r="G81" s="56"/>
      <c r="H81" s="56"/>
      <c r="I81" s="56"/>
      <c r="J81" s="56"/>
      <c r="K81" s="56"/>
      <c r="L81" s="56"/>
      <c r="M81" s="56"/>
      <c r="N81" s="56"/>
    </row>
    <row r="82" spans="1:14" ht="17.25" customHeight="1">
      <c r="A82" s="56"/>
      <c r="B82" s="56"/>
      <c r="C82" s="56"/>
      <c r="D82" s="56"/>
      <c r="E82" s="56"/>
      <c r="F82" s="56"/>
      <c r="G82" s="56"/>
      <c r="H82" s="56"/>
      <c r="I82" s="56"/>
      <c r="J82" s="56"/>
      <c r="K82" s="56"/>
      <c r="L82" s="56"/>
      <c r="M82" s="56"/>
      <c r="N82" s="56"/>
    </row>
    <row r="83" spans="1:14" ht="17.25" customHeight="1">
      <c r="A83" s="56"/>
      <c r="B83" s="56"/>
      <c r="C83" s="56"/>
      <c r="D83" s="56"/>
      <c r="E83" s="56"/>
      <c r="F83" s="56"/>
      <c r="G83" s="56"/>
      <c r="H83" s="56"/>
      <c r="I83" s="56"/>
      <c r="J83" s="56"/>
      <c r="K83" s="56"/>
      <c r="L83" s="56"/>
      <c r="M83" s="56"/>
      <c r="N83" s="56"/>
    </row>
    <row r="84" spans="1:14" ht="17.25" customHeight="1">
      <c r="A84" s="56"/>
      <c r="B84" s="56"/>
      <c r="C84" s="56"/>
      <c r="D84" s="56"/>
      <c r="E84" s="56"/>
      <c r="F84" s="56"/>
      <c r="G84" s="56"/>
      <c r="H84" s="56"/>
      <c r="I84" s="56"/>
      <c r="J84" s="56"/>
      <c r="K84" s="56"/>
      <c r="L84" s="56"/>
      <c r="M84" s="56"/>
      <c r="N84" s="56"/>
    </row>
    <row r="85" spans="1:14" ht="17.25" customHeight="1">
      <c r="A85" s="56"/>
      <c r="B85" s="56"/>
      <c r="C85" s="56"/>
      <c r="D85" s="56"/>
      <c r="E85" s="56"/>
      <c r="F85" s="56"/>
      <c r="G85" s="56"/>
      <c r="H85" s="56"/>
      <c r="I85" s="56"/>
      <c r="J85" s="56"/>
      <c r="K85" s="56"/>
      <c r="L85" s="56"/>
      <c r="M85" s="56"/>
      <c r="N85" s="56"/>
    </row>
    <row r="86" spans="1:14" ht="17.25" customHeight="1">
      <c r="A86" s="56"/>
      <c r="B86" s="56"/>
      <c r="C86" s="56"/>
      <c r="D86" s="56"/>
      <c r="E86" s="56"/>
      <c r="F86" s="56"/>
      <c r="G86" s="56"/>
      <c r="H86" s="56"/>
      <c r="I86" s="56"/>
      <c r="J86" s="56"/>
      <c r="K86" s="56"/>
      <c r="L86" s="56"/>
      <c r="M86" s="56"/>
      <c r="N86" s="56"/>
    </row>
    <row r="87" spans="1:14" ht="17.25" customHeight="1">
      <c r="A87" s="56"/>
      <c r="B87" s="56"/>
      <c r="C87" s="56"/>
      <c r="D87" s="56"/>
      <c r="E87" s="56"/>
      <c r="F87" s="56"/>
      <c r="G87" s="56"/>
      <c r="H87" s="56"/>
      <c r="I87" s="56"/>
      <c r="J87" s="56"/>
      <c r="K87" s="56"/>
      <c r="L87" s="56"/>
      <c r="M87" s="56"/>
      <c r="N87" s="56"/>
    </row>
    <row r="88" spans="1:14" ht="17.25" customHeight="1">
      <c r="A88" s="56"/>
      <c r="B88" s="56"/>
      <c r="C88" s="56"/>
      <c r="D88" s="56"/>
      <c r="E88" s="56"/>
      <c r="F88" s="56"/>
      <c r="G88" s="56"/>
      <c r="H88" s="56"/>
      <c r="I88" s="56"/>
      <c r="J88" s="56"/>
      <c r="K88" s="56"/>
      <c r="L88" s="56"/>
      <c r="M88" s="56"/>
      <c r="N88" s="56"/>
    </row>
    <row r="89" spans="1:14" ht="17.25" customHeight="1">
      <c r="A89" s="56"/>
      <c r="B89" s="56"/>
      <c r="C89" s="56"/>
      <c r="D89" s="56"/>
      <c r="E89" s="56"/>
      <c r="F89" s="56"/>
      <c r="G89" s="56"/>
      <c r="H89" s="56"/>
      <c r="I89" s="56"/>
      <c r="J89" s="56"/>
      <c r="K89" s="56"/>
      <c r="L89" s="56"/>
      <c r="M89" s="56"/>
      <c r="N89" s="56"/>
    </row>
    <row r="90" spans="1:14" ht="17.25" customHeight="1">
      <c r="A90" s="56"/>
      <c r="B90" s="56"/>
      <c r="C90" s="56"/>
      <c r="D90" s="56"/>
      <c r="E90" s="56"/>
      <c r="F90" s="56"/>
      <c r="G90" s="56"/>
      <c r="H90" s="56"/>
      <c r="I90" s="56"/>
      <c r="J90" s="56"/>
      <c r="K90" s="56"/>
      <c r="L90" s="56"/>
      <c r="M90" s="56"/>
      <c r="N90" s="56"/>
    </row>
    <row r="91" spans="1:14" ht="17.25" customHeight="1">
      <c r="A91" s="56"/>
      <c r="B91" s="56"/>
      <c r="C91" s="56"/>
      <c r="D91" s="56"/>
      <c r="E91" s="56"/>
      <c r="F91" s="56"/>
      <c r="G91" s="56"/>
      <c r="H91" s="56"/>
      <c r="I91" s="56"/>
      <c r="J91" s="56"/>
      <c r="K91" s="56"/>
      <c r="L91" s="56"/>
      <c r="M91" s="56"/>
      <c r="N91" s="56"/>
    </row>
    <row r="92" spans="1:14" ht="17.25" customHeight="1">
      <c r="A92" s="56"/>
      <c r="B92" s="56"/>
      <c r="C92" s="56"/>
      <c r="D92" s="56"/>
      <c r="E92" s="56"/>
      <c r="F92" s="56"/>
      <c r="G92" s="56"/>
      <c r="H92" s="56"/>
      <c r="I92" s="56"/>
      <c r="J92" s="56"/>
      <c r="K92" s="56"/>
      <c r="L92" s="56"/>
      <c r="M92" s="56"/>
      <c r="N92" s="56"/>
    </row>
    <row r="93" spans="1:14" ht="17.25" customHeight="1">
      <c r="A93" s="56"/>
      <c r="B93" s="56"/>
      <c r="C93" s="56"/>
      <c r="D93" s="56"/>
      <c r="E93" s="56"/>
      <c r="F93" s="56"/>
      <c r="G93" s="56"/>
      <c r="H93" s="56"/>
      <c r="I93" s="56"/>
      <c r="J93" s="56"/>
      <c r="K93" s="56"/>
      <c r="L93" s="56"/>
      <c r="M93" s="56"/>
      <c r="N93" s="56"/>
    </row>
    <row r="94" spans="1:14" ht="17.25" customHeight="1">
      <c r="A94" s="56"/>
      <c r="B94" s="56"/>
      <c r="C94" s="56"/>
      <c r="D94" s="56"/>
      <c r="E94" s="56"/>
      <c r="F94" s="56"/>
      <c r="G94" s="56"/>
      <c r="H94" s="56"/>
      <c r="I94" s="56"/>
      <c r="J94" s="56"/>
      <c r="K94" s="56"/>
      <c r="L94" s="56"/>
      <c r="M94" s="56"/>
      <c r="N94" s="56"/>
    </row>
    <row r="95" spans="1:14" ht="17.25" customHeight="1">
      <c r="A95" s="56"/>
      <c r="B95" s="56"/>
      <c r="C95" s="56"/>
      <c r="D95" s="56"/>
      <c r="E95" s="56"/>
      <c r="F95" s="56"/>
      <c r="G95" s="56"/>
      <c r="H95" s="56"/>
      <c r="I95" s="56"/>
      <c r="J95" s="56"/>
      <c r="K95" s="56"/>
      <c r="L95" s="56"/>
      <c r="M95" s="56"/>
      <c r="N95" s="56"/>
    </row>
    <row r="96" spans="1:14" ht="17.25" customHeight="1">
      <c r="A96" s="56"/>
      <c r="B96" s="56"/>
      <c r="C96" s="56"/>
      <c r="D96" s="56"/>
      <c r="E96" s="56"/>
      <c r="F96" s="56"/>
      <c r="G96" s="56"/>
      <c r="H96" s="56"/>
      <c r="I96" s="56"/>
      <c r="J96" s="56"/>
      <c r="K96" s="56"/>
      <c r="L96" s="56"/>
      <c r="M96" s="56"/>
      <c r="N96" s="56"/>
    </row>
    <row r="97" spans="1:14" ht="17.25" customHeight="1">
      <c r="A97" s="56"/>
      <c r="B97" s="56"/>
      <c r="C97" s="56"/>
      <c r="D97" s="56"/>
      <c r="E97" s="56"/>
      <c r="F97" s="56"/>
      <c r="G97" s="56"/>
      <c r="H97" s="56"/>
      <c r="I97" s="56"/>
      <c r="J97" s="56"/>
      <c r="K97" s="56"/>
      <c r="L97" s="56"/>
      <c r="M97" s="56"/>
      <c r="N97" s="56"/>
    </row>
    <row r="98" spans="1:14" ht="17.25" customHeight="1">
      <c r="A98" s="56"/>
      <c r="B98" s="56"/>
      <c r="C98" s="56"/>
      <c r="D98" s="56"/>
      <c r="E98" s="56"/>
      <c r="F98" s="56"/>
      <c r="G98" s="56"/>
      <c r="H98" s="56"/>
      <c r="I98" s="56"/>
      <c r="J98" s="56"/>
      <c r="K98" s="56"/>
      <c r="L98" s="56"/>
      <c r="M98" s="56"/>
      <c r="N98" s="56"/>
    </row>
    <row r="99" spans="1:14" ht="17.25" customHeight="1">
      <c r="A99" s="56"/>
      <c r="B99" s="56"/>
      <c r="C99" s="56"/>
      <c r="D99" s="56"/>
      <c r="E99" s="56"/>
      <c r="F99" s="56"/>
      <c r="G99" s="56"/>
      <c r="H99" s="56"/>
      <c r="I99" s="56"/>
      <c r="J99" s="56"/>
      <c r="K99" s="56"/>
      <c r="L99" s="56"/>
      <c r="M99" s="56"/>
      <c r="N99" s="56"/>
    </row>
    <row r="100" spans="1:14" ht="17.25" customHeight="1">
      <c r="A100" s="56"/>
      <c r="B100" s="56"/>
      <c r="C100" s="56"/>
      <c r="D100" s="56"/>
      <c r="E100" s="56"/>
      <c r="F100" s="56"/>
      <c r="G100" s="56"/>
      <c r="H100" s="56"/>
      <c r="I100" s="56"/>
      <c r="J100" s="56"/>
      <c r="K100" s="56"/>
      <c r="L100" s="56"/>
      <c r="M100" s="56"/>
      <c r="N100" s="56"/>
    </row>
    <row r="101" spans="1:14" ht="17.25" customHeight="1">
      <c r="A101" s="56"/>
      <c r="B101" s="56"/>
      <c r="C101" s="56"/>
      <c r="D101" s="56"/>
      <c r="E101" s="56"/>
      <c r="F101" s="56"/>
      <c r="G101" s="56"/>
      <c r="H101" s="56"/>
      <c r="I101" s="56"/>
      <c r="J101" s="56"/>
      <c r="K101" s="56"/>
      <c r="L101" s="56"/>
      <c r="M101" s="56"/>
      <c r="N101" s="56"/>
    </row>
    <row r="102" spans="1:14" ht="17.25" customHeight="1">
      <c r="A102" s="56"/>
      <c r="B102" s="56"/>
      <c r="C102" s="56"/>
      <c r="D102" s="56"/>
      <c r="E102" s="56"/>
      <c r="F102" s="56"/>
      <c r="G102" s="56"/>
      <c r="H102" s="56"/>
      <c r="I102" s="56"/>
      <c r="J102" s="56"/>
      <c r="K102" s="56"/>
      <c r="L102" s="56"/>
      <c r="M102" s="56"/>
      <c r="N102" s="56"/>
    </row>
    <row r="103" spans="1:14" ht="17.25" customHeight="1">
      <c r="A103" s="56"/>
      <c r="B103" s="56"/>
      <c r="C103" s="56"/>
      <c r="D103" s="56"/>
      <c r="E103" s="56"/>
      <c r="F103" s="56"/>
      <c r="G103" s="56"/>
      <c r="H103" s="56"/>
      <c r="I103" s="56"/>
      <c r="J103" s="56"/>
      <c r="K103" s="56"/>
      <c r="L103" s="56"/>
      <c r="M103" s="56"/>
      <c r="N103" s="56"/>
    </row>
    <row r="104" spans="1:14" ht="17.25" customHeight="1">
      <c r="A104" s="56"/>
      <c r="B104" s="56"/>
      <c r="C104" s="56"/>
      <c r="D104" s="56"/>
      <c r="E104" s="56"/>
      <c r="F104" s="56"/>
      <c r="G104" s="56"/>
      <c r="H104" s="56"/>
      <c r="I104" s="56"/>
      <c r="J104" s="56"/>
      <c r="K104" s="56"/>
      <c r="L104" s="56"/>
      <c r="M104" s="56"/>
      <c r="N104" s="56"/>
    </row>
    <row r="105" spans="1:14" ht="17.25" customHeight="1">
      <c r="A105" s="56"/>
      <c r="B105" s="56"/>
      <c r="C105" s="56"/>
      <c r="D105" s="56"/>
      <c r="E105" s="56"/>
      <c r="F105" s="56"/>
      <c r="G105" s="56"/>
      <c r="H105" s="56"/>
      <c r="I105" s="56"/>
      <c r="J105" s="56"/>
      <c r="K105" s="56"/>
      <c r="L105" s="56"/>
      <c r="M105" s="56"/>
      <c r="N105" s="56"/>
    </row>
    <row r="106" spans="1:14" ht="17.25" customHeight="1">
      <c r="A106" s="56"/>
      <c r="B106" s="56"/>
      <c r="C106" s="56"/>
      <c r="D106" s="56"/>
      <c r="E106" s="56"/>
      <c r="F106" s="56"/>
      <c r="G106" s="56"/>
      <c r="H106" s="56"/>
      <c r="I106" s="56"/>
      <c r="J106" s="56"/>
      <c r="K106" s="56"/>
      <c r="L106" s="56"/>
      <c r="M106" s="56"/>
      <c r="N106" s="56"/>
    </row>
    <row r="107" spans="1:14" ht="17.25" customHeight="1">
      <c r="A107" s="56"/>
      <c r="B107" s="56"/>
      <c r="C107" s="56"/>
      <c r="D107" s="56"/>
      <c r="E107" s="56"/>
      <c r="F107" s="56"/>
      <c r="G107" s="56"/>
      <c r="H107" s="56"/>
      <c r="I107" s="56"/>
      <c r="J107" s="56"/>
      <c r="K107" s="56"/>
      <c r="L107" s="56"/>
      <c r="M107" s="56"/>
      <c r="N107" s="56"/>
    </row>
    <row r="108" spans="1:14" ht="17.25" customHeight="1">
      <c r="A108" s="56"/>
      <c r="B108" s="56"/>
      <c r="C108" s="56"/>
      <c r="D108" s="56"/>
      <c r="E108" s="56"/>
      <c r="F108" s="56"/>
      <c r="G108" s="56"/>
      <c r="H108" s="56"/>
      <c r="I108" s="56"/>
      <c r="J108" s="56"/>
      <c r="K108" s="56"/>
      <c r="L108" s="56"/>
      <c r="M108" s="56"/>
      <c r="N108" s="56"/>
    </row>
    <row r="109" spans="1:14" ht="17.25" customHeight="1">
      <c r="A109" s="56"/>
      <c r="B109" s="56"/>
      <c r="C109" s="56"/>
      <c r="D109" s="56"/>
      <c r="E109" s="56"/>
      <c r="F109" s="56"/>
      <c r="G109" s="56"/>
      <c r="H109" s="56"/>
      <c r="I109" s="56"/>
      <c r="J109" s="56"/>
      <c r="K109" s="56"/>
      <c r="L109" s="56"/>
      <c r="M109" s="56"/>
      <c r="N109" s="56"/>
    </row>
    <row r="110" spans="1:14" ht="17.25" customHeight="1">
      <c r="A110" s="56"/>
      <c r="B110" s="56"/>
      <c r="C110" s="56"/>
      <c r="D110" s="56"/>
      <c r="E110" s="56"/>
      <c r="F110" s="56"/>
      <c r="G110" s="56"/>
      <c r="H110" s="56"/>
      <c r="I110" s="56"/>
      <c r="J110" s="56"/>
      <c r="K110" s="56"/>
      <c r="L110" s="56"/>
      <c r="M110" s="56"/>
      <c r="N110" s="56"/>
    </row>
    <row r="111" spans="1:14" ht="17.25" customHeight="1">
      <c r="A111" s="56"/>
      <c r="B111" s="56"/>
      <c r="C111" s="56"/>
      <c r="D111" s="56"/>
      <c r="E111" s="56"/>
      <c r="F111" s="56"/>
      <c r="G111" s="56"/>
      <c r="H111" s="56"/>
      <c r="I111" s="56"/>
      <c r="J111" s="56"/>
      <c r="K111" s="56"/>
      <c r="L111" s="56"/>
      <c r="M111" s="56"/>
      <c r="N111" s="56"/>
    </row>
    <row r="112" spans="1:14" ht="17.25" customHeight="1">
      <c r="A112" s="56"/>
      <c r="B112" s="56"/>
      <c r="C112" s="56"/>
      <c r="D112" s="56"/>
      <c r="E112" s="56"/>
      <c r="F112" s="56"/>
      <c r="G112" s="56"/>
      <c r="H112" s="56"/>
      <c r="I112" s="56"/>
      <c r="J112" s="56"/>
      <c r="K112" s="56"/>
      <c r="L112" s="56"/>
      <c r="M112" s="56"/>
      <c r="N112" s="56"/>
    </row>
    <row r="113" spans="1:14" ht="17.25" customHeight="1">
      <c r="A113" s="56"/>
      <c r="B113" s="56"/>
      <c r="C113" s="56"/>
      <c r="D113" s="56"/>
      <c r="E113" s="56"/>
      <c r="F113" s="56"/>
      <c r="G113" s="56"/>
      <c r="H113" s="56"/>
      <c r="I113" s="56"/>
      <c r="J113" s="56"/>
      <c r="K113" s="56"/>
      <c r="L113" s="56"/>
      <c r="M113" s="56"/>
      <c r="N113" s="56"/>
    </row>
    <row r="114" spans="1:14" ht="17.25" customHeight="1">
      <c r="A114" s="56"/>
      <c r="B114" s="56"/>
      <c r="C114" s="56"/>
      <c r="D114" s="56"/>
      <c r="E114" s="56"/>
      <c r="F114" s="56"/>
      <c r="G114" s="56"/>
      <c r="H114" s="56"/>
      <c r="I114" s="56"/>
      <c r="J114" s="56"/>
      <c r="K114" s="56"/>
      <c r="L114" s="56"/>
      <c r="M114" s="56"/>
      <c r="N114" s="56"/>
    </row>
    <row r="115" spans="1:14" ht="17.25" customHeight="1">
      <c r="A115" s="56"/>
      <c r="B115" s="56"/>
      <c r="C115" s="56"/>
      <c r="D115" s="56"/>
      <c r="E115" s="56"/>
      <c r="F115" s="56"/>
      <c r="G115" s="56"/>
      <c r="H115" s="56"/>
      <c r="I115" s="56"/>
      <c r="J115" s="56"/>
      <c r="K115" s="56"/>
      <c r="L115" s="56"/>
      <c r="M115" s="56"/>
      <c r="N115" s="56"/>
    </row>
    <row r="116" spans="1:14" ht="17.25" customHeight="1">
      <c r="A116" s="56"/>
      <c r="B116" s="56"/>
      <c r="C116" s="56"/>
      <c r="D116" s="56"/>
      <c r="E116" s="56"/>
      <c r="F116" s="56"/>
      <c r="G116" s="56"/>
      <c r="H116" s="56"/>
      <c r="I116" s="56"/>
      <c r="J116" s="56"/>
      <c r="K116" s="56"/>
      <c r="L116" s="56"/>
      <c r="M116" s="56"/>
      <c r="N116" s="56"/>
    </row>
    <row r="117" spans="1:14" ht="17.25" customHeight="1">
      <c r="A117" s="56"/>
      <c r="B117" s="56"/>
      <c r="C117" s="56"/>
      <c r="D117" s="56"/>
      <c r="E117" s="56"/>
      <c r="F117" s="56"/>
      <c r="G117" s="56"/>
      <c r="H117" s="56"/>
      <c r="I117" s="56"/>
      <c r="J117" s="56"/>
      <c r="K117" s="56"/>
      <c r="L117" s="56"/>
      <c r="M117" s="56"/>
      <c r="N117" s="56"/>
    </row>
    <row r="118" spans="1:14" ht="17.25" customHeight="1">
      <c r="A118" s="56"/>
      <c r="B118" s="56"/>
      <c r="C118" s="56"/>
      <c r="D118" s="56"/>
      <c r="E118" s="56"/>
      <c r="F118" s="56"/>
      <c r="G118" s="56"/>
      <c r="H118" s="56"/>
      <c r="I118" s="56"/>
      <c r="J118" s="56"/>
      <c r="K118" s="56"/>
      <c r="L118" s="56"/>
      <c r="M118" s="56"/>
      <c r="N118" s="56"/>
    </row>
    <row r="119" spans="1:14" ht="17.25" customHeight="1">
      <c r="A119" s="56"/>
      <c r="B119" s="56"/>
      <c r="C119" s="56"/>
      <c r="D119" s="56"/>
      <c r="E119" s="56"/>
      <c r="F119" s="56"/>
      <c r="G119" s="56"/>
      <c r="H119" s="56"/>
      <c r="I119" s="56"/>
      <c r="J119" s="56"/>
      <c r="K119" s="56"/>
      <c r="L119" s="56"/>
      <c r="M119" s="56"/>
      <c r="N119" s="56"/>
    </row>
    <row r="120" spans="1:14" ht="17.25" customHeight="1">
      <c r="A120" s="56"/>
      <c r="B120" s="56"/>
      <c r="C120" s="56"/>
      <c r="D120" s="56"/>
      <c r="E120" s="56"/>
      <c r="F120" s="56"/>
      <c r="G120" s="56"/>
      <c r="H120" s="56"/>
      <c r="I120" s="56"/>
      <c r="J120" s="56"/>
      <c r="K120" s="56"/>
      <c r="L120" s="56"/>
      <c r="M120" s="56"/>
      <c r="N120" s="56"/>
    </row>
    <row r="121" spans="1:14" ht="17.25" customHeight="1"/>
  </sheetData>
  <sheetProtection algorithmName="SHA-512" hashValue="eMI3dYGatWMYImstM6zcgqSbzNdqBeUhmOMWrtHQdxppmtsXgXKsDERXcNBMxziSyhi+yCSra/kJXX4/JVOTrA==" saltValue="+vhFrCjl6l+fmFjvwdC2oQ==" spinCount="100000" sheet="1" objects="1" scenarios="1"/>
  <hyperlinks>
    <hyperlink ref="C5" r:id="rId1" tooltip="Aus der Praxis für die Praxis" xr:uid="{9E57F417-9ABC-4228-B67B-0E2AA080F6E0}"/>
    <hyperlink ref="D56" r:id="rId2" xr:uid="{5035C5AD-2F9C-4649-A681-E7BA6ABF0609}"/>
    <hyperlink ref="D57" r:id="rId3" xr:uid="{1EF448E3-1A96-4EA1-A468-173F334D8581}"/>
  </hyperlinks>
  <printOptions horizontalCentered="1"/>
  <pageMargins left="0.70866141732283472" right="0.70866141732283472" top="0.70866141732283472" bottom="0.70866141732283472" header="0.31496062992125984" footer="0.31496062992125984"/>
  <pageSetup paperSize="9" scale="73"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751B-D8FB-40BC-BE13-ABC3A7EF329B}">
  <sheetPr>
    <tabColor rgb="FFFFFF00"/>
  </sheetPr>
  <dimension ref="A1:AJ142"/>
  <sheetViews>
    <sheetView showGridLines="0" zoomScaleNormal="100" workbookViewId="0"/>
  </sheetViews>
  <sheetFormatPr baseColWidth="10" defaultColWidth="0" defaultRowHeight="12.75"/>
  <cols>
    <col min="1" max="1" width="5" customWidth="1"/>
    <col min="2" max="2" width="3.85546875" customWidth="1"/>
    <col min="3" max="4" width="16.85546875" customWidth="1"/>
    <col min="5" max="5" width="14.42578125" customWidth="1"/>
    <col min="6" max="6" width="14.7109375" customWidth="1"/>
    <col min="7" max="9" width="14.140625" customWidth="1"/>
    <col min="10" max="11" width="12.85546875" customWidth="1"/>
    <col min="12" max="12" width="11.42578125" customWidth="1"/>
    <col min="13" max="13" width="3.85546875" customWidth="1"/>
    <col min="14" max="14" width="11.42578125" customWidth="1"/>
    <col min="15" max="16" width="11.42578125" hidden="1" customWidth="1"/>
    <col min="17" max="21" width="13.28515625" hidden="1" customWidth="1"/>
    <col min="22" max="36" width="0" hidden="1" customWidth="1"/>
    <col min="37" max="16384" width="11.42578125" hidden="1"/>
  </cols>
  <sheetData>
    <row r="1" spans="1:14" ht="27" customHeight="1">
      <c r="A1" s="73"/>
      <c r="B1" s="73"/>
      <c r="C1" s="73" t="s">
        <v>146</v>
      </c>
      <c r="D1" s="73"/>
      <c r="E1" s="73"/>
      <c r="F1" s="73"/>
      <c r="G1" s="73"/>
      <c r="H1" s="73"/>
      <c r="I1" s="73"/>
      <c r="J1" s="73"/>
      <c r="K1" s="73"/>
      <c r="L1" s="73"/>
      <c r="M1" s="73"/>
      <c r="N1" s="73"/>
    </row>
    <row r="2" spans="1:14" ht="9" customHeight="1">
      <c r="A2" s="80"/>
      <c r="B2" s="80"/>
      <c r="C2" s="80"/>
      <c r="D2" s="81"/>
      <c r="E2" s="80"/>
      <c r="F2" s="80"/>
      <c r="G2" s="80"/>
      <c r="H2" s="80"/>
      <c r="I2" s="80"/>
      <c r="J2" s="80"/>
      <c r="K2" s="80"/>
      <c r="L2" s="80"/>
      <c r="M2" s="80"/>
      <c r="N2" s="80"/>
    </row>
    <row r="3" spans="1:14" ht="21.75" customHeight="1">
      <c r="A3" s="80"/>
      <c r="B3" s="80"/>
      <c r="C3" s="110" t="s">
        <v>181</v>
      </c>
      <c r="D3" s="109"/>
      <c r="E3" s="80"/>
      <c r="F3" s="80"/>
      <c r="G3" s="80"/>
      <c r="H3" s="80"/>
      <c r="I3" s="80"/>
      <c r="J3" s="80"/>
      <c r="K3" s="80"/>
      <c r="L3" s="80"/>
      <c r="M3" s="80"/>
      <c r="N3" s="80"/>
    </row>
    <row r="4" spans="1:14" ht="9" customHeight="1">
      <c r="A4" s="80"/>
      <c r="B4" s="80"/>
      <c r="C4" s="80"/>
      <c r="D4" s="81"/>
      <c r="E4" s="80"/>
      <c r="F4" s="80"/>
      <c r="G4" s="80"/>
      <c r="H4" s="80"/>
      <c r="I4" s="80"/>
      <c r="J4" s="80"/>
      <c r="K4" s="80"/>
      <c r="L4" s="80"/>
      <c r="M4" s="80"/>
      <c r="N4" s="80"/>
    </row>
    <row r="5" spans="1:14" ht="26.25" customHeight="1">
      <c r="A5" s="80"/>
      <c r="B5" s="90" t="s">
        <v>135</v>
      </c>
      <c r="C5" s="90" t="s">
        <v>147</v>
      </c>
      <c r="D5" s="81"/>
      <c r="E5" s="92" t="s">
        <v>150</v>
      </c>
      <c r="F5" s="80"/>
      <c r="G5" s="80"/>
      <c r="H5" s="80"/>
      <c r="I5" s="80"/>
      <c r="J5" s="80"/>
      <c r="K5" s="80"/>
      <c r="L5" s="80"/>
      <c r="M5" s="80"/>
      <c r="N5" s="80"/>
    </row>
    <row r="6" spans="1:14" ht="18" customHeight="1">
      <c r="A6" s="80"/>
      <c r="B6" s="80"/>
      <c r="C6" s="93" t="s">
        <v>149</v>
      </c>
      <c r="D6" s="93" t="s">
        <v>152</v>
      </c>
      <c r="E6" s="93" t="s">
        <v>153</v>
      </c>
      <c r="F6" s="93" t="s">
        <v>164</v>
      </c>
      <c r="G6" s="80"/>
      <c r="H6" s="80"/>
      <c r="I6" s="80"/>
      <c r="J6" s="80"/>
      <c r="K6" s="80"/>
      <c r="L6" s="80"/>
      <c r="M6" s="80"/>
      <c r="N6" s="80"/>
    </row>
    <row r="7" spans="1:14" ht="18" customHeight="1">
      <c r="A7" s="80"/>
      <c r="B7" s="80"/>
      <c r="C7" s="133">
        <v>43831</v>
      </c>
      <c r="D7" s="77">
        <v>25149</v>
      </c>
      <c r="E7" s="77">
        <v>17554</v>
      </c>
      <c r="F7" s="77">
        <v>23544</v>
      </c>
      <c r="G7" s="80"/>
      <c r="H7" s="80"/>
      <c r="I7" s="80"/>
      <c r="J7" s="80"/>
      <c r="K7" s="80"/>
      <c r="L7" s="80"/>
      <c r="M7" s="80"/>
      <c r="N7" s="80"/>
    </row>
    <row r="8" spans="1:14" ht="18" customHeight="1">
      <c r="A8" s="80"/>
      <c r="B8" s="80"/>
      <c r="C8" s="94">
        <f>EOMONTH(C7,0)+1</f>
        <v>43862</v>
      </c>
      <c r="D8" s="77">
        <v>18070</v>
      </c>
      <c r="E8" s="77">
        <v>16762</v>
      </c>
      <c r="F8" s="77">
        <v>29104</v>
      </c>
      <c r="G8" s="80"/>
      <c r="H8" s="80"/>
      <c r="I8" s="80"/>
      <c r="J8" s="80"/>
      <c r="K8" s="80"/>
      <c r="L8" s="80"/>
      <c r="M8" s="80"/>
      <c r="N8" s="80"/>
    </row>
    <row r="9" spans="1:14" ht="18" customHeight="1">
      <c r="A9" s="80"/>
      <c r="B9" s="80"/>
      <c r="C9" s="94">
        <f>EOMONTH(C8,0)+1</f>
        <v>43891</v>
      </c>
      <c r="D9" s="77">
        <v>25268</v>
      </c>
      <c r="E9" s="77">
        <v>25940</v>
      </c>
      <c r="F9" s="77">
        <v>29942</v>
      </c>
      <c r="G9" s="80"/>
      <c r="H9" s="80"/>
      <c r="I9" s="80"/>
      <c r="J9" s="80"/>
      <c r="K9" s="80"/>
      <c r="L9" s="80"/>
      <c r="M9" s="80"/>
      <c r="N9" s="80"/>
    </row>
    <row r="10" spans="1:14" ht="18" customHeight="1">
      <c r="A10" s="80"/>
      <c r="B10" s="80"/>
      <c r="C10" s="94">
        <f t="shared" ref="C10:C18" si="0">EOMONTH(C9,0)+1</f>
        <v>43922</v>
      </c>
      <c r="D10" s="77">
        <v>28148</v>
      </c>
      <c r="E10" s="77">
        <v>21978</v>
      </c>
      <c r="F10" s="77">
        <v>20599</v>
      </c>
      <c r="G10" s="80"/>
      <c r="H10" s="80"/>
      <c r="I10" s="80"/>
      <c r="J10" s="80"/>
      <c r="K10" s="80"/>
      <c r="L10" s="80"/>
      <c r="M10" s="80"/>
      <c r="N10" s="80"/>
    </row>
    <row r="11" spans="1:14" ht="18" customHeight="1">
      <c r="A11" s="80"/>
      <c r="B11" s="80"/>
      <c r="C11" s="94">
        <f t="shared" si="0"/>
        <v>43952</v>
      </c>
      <c r="D11" s="77">
        <v>29732</v>
      </c>
      <c r="E11" s="77">
        <v>20635</v>
      </c>
      <c r="F11" s="77">
        <v>25956</v>
      </c>
      <c r="G11" s="80"/>
      <c r="H11" s="80"/>
      <c r="I11" s="80"/>
      <c r="J11" s="80"/>
      <c r="K11" s="80"/>
      <c r="L11" s="80"/>
      <c r="M11" s="80"/>
      <c r="N11" s="80"/>
    </row>
    <row r="12" spans="1:14" ht="18" customHeight="1">
      <c r="A12" s="80"/>
      <c r="B12" s="80"/>
      <c r="C12" s="94">
        <f t="shared" si="0"/>
        <v>43983</v>
      </c>
      <c r="D12" s="77">
        <v>25720</v>
      </c>
      <c r="E12" s="77">
        <v>15756</v>
      </c>
      <c r="F12" s="77">
        <v>22874</v>
      </c>
      <c r="G12" s="80"/>
      <c r="H12" s="80"/>
      <c r="I12" s="80"/>
      <c r="J12" s="80"/>
      <c r="K12" s="80"/>
      <c r="L12" s="80"/>
      <c r="M12" s="80"/>
      <c r="N12" s="80"/>
    </row>
    <row r="13" spans="1:14" ht="18" customHeight="1">
      <c r="A13" s="80"/>
      <c r="B13" s="80"/>
      <c r="C13" s="94">
        <f t="shared" si="0"/>
        <v>44013</v>
      </c>
      <c r="D13" s="77">
        <v>20421</v>
      </c>
      <c r="E13" s="77">
        <v>25850</v>
      </c>
      <c r="F13" s="77">
        <v>20214</v>
      </c>
      <c r="G13" s="80"/>
      <c r="H13" s="80"/>
      <c r="I13" s="80"/>
      <c r="J13" s="80"/>
      <c r="K13" s="80"/>
      <c r="L13" s="80"/>
      <c r="M13" s="80"/>
      <c r="N13" s="80"/>
    </row>
    <row r="14" spans="1:14" ht="18" customHeight="1">
      <c r="A14" s="80"/>
      <c r="B14" s="80"/>
      <c r="C14" s="94">
        <f t="shared" si="0"/>
        <v>44044</v>
      </c>
      <c r="D14" s="77">
        <v>23717</v>
      </c>
      <c r="E14" s="77">
        <v>25111</v>
      </c>
      <c r="F14" s="77">
        <v>20415</v>
      </c>
      <c r="G14" s="80"/>
      <c r="H14" s="80"/>
      <c r="I14" s="80"/>
      <c r="J14" s="80"/>
      <c r="K14" s="80"/>
      <c r="L14" s="80"/>
      <c r="M14" s="80"/>
      <c r="N14" s="80"/>
    </row>
    <row r="15" spans="1:14" ht="18" customHeight="1">
      <c r="A15" s="80"/>
      <c r="B15" s="80"/>
      <c r="C15" s="94">
        <f t="shared" si="0"/>
        <v>44075</v>
      </c>
      <c r="D15" s="77">
        <v>28321</v>
      </c>
      <c r="E15" s="77">
        <v>16999</v>
      </c>
      <c r="F15" s="77">
        <v>18392</v>
      </c>
      <c r="G15" s="80"/>
      <c r="H15" s="80"/>
      <c r="I15" s="80"/>
      <c r="J15" s="80"/>
      <c r="K15" s="80"/>
      <c r="L15" s="80"/>
      <c r="M15" s="80"/>
      <c r="N15" s="80"/>
    </row>
    <row r="16" spans="1:14" ht="18" customHeight="1">
      <c r="A16" s="80"/>
      <c r="B16" s="80"/>
      <c r="C16" s="94">
        <f t="shared" si="0"/>
        <v>44105</v>
      </c>
      <c r="D16" s="77"/>
      <c r="E16" s="77">
        <v>25407</v>
      </c>
      <c r="F16" s="77">
        <v>21662</v>
      </c>
      <c r="G16" s="80"/>
      <c r="H16" s="80"/>
      <c r="I16" s="80"/>
      <c r="J16" s="80"/>
      <c r="K16" s="80"/>
      <c r="L16" s="80"/>
      <c r="M16" s="80"/>
      <c r="N16" s="80"/>
    </row>
    <row r="17" spans="1:14" ht="18" customHeight="1">
      <c r="A17" s="80"/>
      <c r="B17" s="80"/>
      <c r="C17" s="94">
        <f t="shared" si="0"/>
        <v>44136</v>
      </c>
      <c r="D17" s="77"/>
      <c r="E17" s="77">
        <v>20712</v>
      </c>
      <c r="F17" s="77">
        <v>21571</v>
      </c>
      <c r="G17" s="80"/>
      <c r="H17" s="80"/>
      <c r="I17" s="80"/>
      <c r="J17" s="80"/>
      <c r="K17" s="80"/>
      <c r="L17" s="80"/>
      <c r="M17" s="80"/>
      <c r="N17" s="80"/>
    </row>
    <row r="18" spans="1:14" ht="18" customHeight="1">
      <c r="A18" s="80"/>
      <c r="B18" s="80"/>
      <c r="C18" s="94">
        <f t="shared" si="0"/>
        <v>44166</v>
      </c>
      <c r="D18" s="77"/>
      <c r="E18" s="77">
        <v>15324</v>
      </c>
      <c r="F18" s="77">
        <v>18102</v>
      </c>
      <c r="G18" s="80"/>
      <c r="H18" s="80"/>
      <c r="I18" s="80"/>
      <c r="J18" s="80"/>
      <c r="K18" s="80"/>
      <c r="L18" s="80"/>
      <c r="M18" s="80"/>
      <c r="N18" s="80"/>
    </row>
    <row r="19" spans="1:14" ht="18" customHeight="1">
      <c r="A19" s="80"/>
      <c r="B19" s="80"/>
      <c r="C19" s="80"/>
      <c r="D19" s="81"/>
      <c r="E19" s="80"/>
      <c r="F19" s="80"/>
      <c r="G19" s="80"/>
      <c r="H19" s="80"/>
      <c r="I19" s="80"/>
      <c r="J19" s="80"/>
      <c r="K19" s="80"/>
      <c r="L19" s="80"/>
      <c r="M19" s="80"/>
      <c r="N19" s="80"/>
    </row>
    <row r="20" spans="1:14" ht="26.25" customHeight="1">
      <c r="A20" s="80"/>
      <c r="B20" s="90" t="s">
        <v>136</v>
      </c>
      <c r="C20" s="90" t="s">
        <v>148</v>
      </c>
      <c r="D20" s="81"/>
      <c r="E20" s="80"/>
      <c r="F20" s="80"/>
      <c r="G20" s="80"/>
      <c r="H20" s="80"/>
      <c r="I20" s="80"/>
      <c r="J20" s="80"/>
      <c r="K20" s="80"/>
      <c r="L20" s="80"/>
      <c r="M20" s="80"/>
      <c r="N20" s="80"/>
    </row>
    <row r="21" spans="1:14" ht="18" customHeight="1">
      <c r="A21" s="80"/>
      <c r="B21" s="80"/>
      <c r="C21" s="72" t="str">
        <f>CHOOSE(language,"Sprache","Language")</f>
        <v>Sprache</v>
      </c>
      <c r="D21" s="82"/>
      <c r="E21" s="71" t="str">
        <f>CHOOSE(language,"Auswahl","Selection")</f>
        <v>Auswahl</v>
      </c>
      <c r="F21" s="134" t="s">
        <v>142</v>
      </c>
      <c r="G21" s="89">
        <f>VLOOKUP(F21,Zellformatvorlagen!$J$87:$K$88,2,FALSE)</f>
        <v>1</v>
      </c>
      <c r="H21" s="80"/>
      <c r="I21" s="80"/>
      <c r="J21" s="80"/>
      <c r="K21" s="80"/>
      <c r="L21" s="80"/>
      <c r="M21" s="80"/>
      <c r="N21" s="80"/>
    </row>
    <row r="22" spans="1:14" ht="17.25" customHeight="1">
      <c r="A22" s="80"/>
      <c r="B22" s="80"/>
      <c r="C22" s="80"/>
      <c r="D22" s="81"/>
      <c r="E22" s="80"/>
      <c r="F22" s="80"/>
      <c r="G22" s="80"/>
      <c r="H22" s="80"/>
      <c r="I22" s="80"/>
      <c r="J22" s="80"/>
      <c r="K22" s="80"/>
      <c r="L22" s="80"/>
      <c r="M22" s="80"/>
      <c r="N22" s="80"/>
    </row>
    <row r="23" spans="1:14" ht="18" customHeight="1">
      <c r="A23" s="80"/>
      <c r="B23" s="80"/>
      <c r="C23" s="69" t="s">
        <v>165</v>
      </c>
      <c r="D23" s="69"/>
      <c r="E23" s="71" t="s">
        <v>129</v>
      </c>
      <c r="F23" s="135">
        <v>1</v>
      </c>
      <c r="G23" s="80"/>
      <c r="H23" s="80"/>
      <c r="I23" s="80"/>
      <c r="J23" s="80"/>
      <c r="K23" s="80"/>
      <c r="L23" s="80"/>
      <c r="M23" s="80"/>
      <c r="N23" s="80"/>
    </row>
    <row r="24" spans="1:14" ht="18" customHeight="1">
      <c r="A24" s="80"/>
      <c r="B24" s="80"/>
      <c r="C24" s="69" t="s">
        <v>166</v>
      </c>
      <c r="D24" s="69"/>
      <c r="E24" s="71" t="s">
        <v>129</v>
      </c>
      <c r="F24" s="135">
        <v>0</v>
      </c>
      <c r="G24" s="80"/>
      <c r="H24" s="101" t="s">
        <v>167</v>
      </c>
      <c r="I24" s="136">
        <v>0.02</v>
      </c>
      <c r="J24" s="95" t="str">
        <f>IF(Emoji_Pos=0," Nicht aktiviert !","")</f>
        <v xml:space="preserve"> Nicht aktiviert !</v>
      </c>
      <c r="K24" s="80"/>
      <c r="L24" s="80"/>
      <c r="M24" s="80"/>
      <c r="N24" s="80"/>
    </row>
    <row r="25" spans="1:14" ht="18" customHeight="1">
      <c r="A25" s="80"/>
      <c r="B25" s="80"/>
      <c r="C25" s="69" t="s">
        <v>162</v>
      </c>
      <c r="D25" s="69"/>
      <c r="E25" s="71" t="s">
        <v>161</v>
      </c>
      <c r="F25" s="134" t="str">
        <f>_xlfn.UNICHAR(HEX2DEC("1F600"))</f>
        <v>😀</v>
      </c>
      <c r="G25" s="80"/>
      <c r="H25" s="80" t="s">
        <v>177</v>
      </c>
      <c r="I25" s="80"/>
      <c r="J25" s="98"/>
      <c r="K25" s="80"/>
      <c r="L25" s="80"/>
      <c r="M25" s="80"/>
      <c r="N25" s="80"/>
    </row>
    <row r="26" spans="1:14" ht="18" customHeight="1">
      <c r="A26" s="80"/>
      <c r="B26" s="80"/>
      <c r="C26" s="69" t="s">
        <v>163</v>
      </c>
      <c r="D26" s="69"/>
      <c r="E26" s="71" t="s">
        <v>161</v>
      </c>
      <c r="F26" s="134" t="str">
        <f>_xlfn.UNICHAR(HEX2DEC("2639"))</f>
        <v>☹</v>
      </c>
      <c r="G26" s="80"/>
      <c r="H26" s="98" t="s">
        <v>139</v>
      </c>
      <c r="I26" s="80"/>
      <c r="J26" s="80"/>
      <c r="K26" s="80"/>
      <c r="L26" s="80"/>
      <c r="M26" s="80"/>
      <c r="N26" s="80"/>
    </row>
    <row r="27" spans="1:14" ht="17.25" customHeight="1">
      <c r="A27" s="80"/>
      <c r="B27" s="80"/>
      <c r="C27" s="80"/>
      <c r="D27" s="80"/>
      <c r="E27" s="80"/>
      <c r="F27" s="80"/>
      <c r="G27" s="80"/>
      <c r="H27" s="98"/>
      <c r="I27" s="80"/>
      <c r="J27" s="80"/>
      <c r="K27" s="80"/>
      <c r="L27" s="80"/>
      <c r="M27" s="80"/>
      <c r="N27" s="80"/>
    </row>
    <row r="28" spans="1:14" ht="18" customHeight="1">
      <c r="A28" s="80"/>
      <c r="B28" s="80"/>
      <c r="C28" s="69" t="s">
        <v>207</v>
      </c>
      <c r="D28" s="69"/>
      <c r="E28" s="71" t="s">
        <v>129</v>
      </c>
      <c r="F28" s="135">
        <v>1</v>
      </c>
      <c r="G28" s="80"/>
      <c r="H28" s="80"/>
      <c r="I28" s="80"/>
      <c r="J28" s="80"/>
      <c r="K28" s="80"/>
      <c r="L28" s="80"/>
      <c r="M28" s="80"/>
      <c r="N28" s="80"/>
    </row>
    <row r="29" spans="1:14" ht="19.5" customHeight="1">
      <c r="A29" s="80"/>
      <c r="B29" s="80"/>
      <c r="C29" s="107" t="s">
        <v>179</v>
      </c>
      <c r="D29" s="81"/>
      <c r="E29" s="80"/>
      <c r="F29" s="80"/>
      <c r="G29" s="80"/>
      <c r="H29" s="80"/>
      <c r="I29" s="80"/>
      <c r="J29" s="80"/>
      <c r="K29" s="103" t="s">
        <v>170</v>
      </c>
      <c r="L29" s="104">
        <f>COUNTIF($F$35:$F$46,"&lt;&gt;0")</f>
        <v>9</v>
      </c>
      <c r="M29" s="80"/>
      <c r="N29" s="80"/>
    </row>
    <row r="30" spans="1:14" ht="18" customHeight="1">
      <c r="A30" s="80"/>
      <c r="B30" s="80"/>
      <c r="C30" s="69" t="s">
        <v>154</v>
      </c>
      <c r="D30" s="69"/>
      <c r="E30" s="71" t="s">
        <v>208</v>
      </c>
      <c r="F30" s="152" t="str">
        <f>CHOOSE(language,"Umsatz: PLAN vs. IST ("&amp;YEAR(C7)&amp;")","Sales: Budget vs Actual ("&amp;YEAR(C7)&amp;")")</f>
        <v>Umsatz: PLAN vs. IST (2020)</v>
      </c>
      <c r="G30" s="153"/>
      <c r="H30" s="153"/>
      <c r="I30" s="154"/>
      <c r="J30" s="80"/>
      <c r="K30" s="101" t="str">
        <f>"Plan bis Monat " &amp;$L$29</f>
        <v>Plan bis Monat 9</v>
      </c>
      <c r="L30" s="104">
        <f ca="1">SUM(OFFSET($G$35,0,0,COUNTIF($F$35:$F$46,"&lt;&gt;0")))</f>
        <v>186585</v>
      </c>
      <c r="M30" s="80"/>
      <c r="N30" s="80"/>
    </row>
    <row r="31" spans="1:14" ht="18" customHeight="1">
      <c r="A31" s="80"/>
      <c r="B31" s="80"/>
      <c r="C31" s="69" t="s">
        <v>180</v>
      </c>
      <c r="D31" s="69"/>
      <c r="E31" s="71" t="s">
        <v>208</v>
      </c>
      <c r="F31" s="155" t="str">
        <f ca="1">CHOOSE(language,"Kumulierte Abweichung bis Monat " &amp;$L$29 &amp;": "&amp;TEXT($L$31,"#.##0_ ;-#.##0")&amp;" EUR bzw. "&amp;TEXT($L$31/$L$30,"+0,0%;-0,0%"),"Cumulative variance until month " &amp;$L$29 &amp;": "&amp;TEXT($L$31,"#.##0_ ;-#.##0")&amp;" EUR or "&amp;TEXT($L$31/$L$30,"+0,0%;-0,0%"))</f>
        <v>Kumulierte Abweichung bis Monat 9: 37.961  EUR bzw. +20,3%</v>
      </c>
      <c r="G31" s="155"/>
      <c r="H31" s="155"/>
      <c r="I31" s="155"/>
      <c r="J31" s="80"/>
      <c r="K31" s="101" t="str">
        <f>"Abw. bis Monat " &amp;$L$29</f>
        <v>Abw. bis Monat 9</v>
      </c>
      <c r="L31" s="104">
        <f ca="1">SUM(OFFSET($I$35,0,0,COUNTIF($F$35:$F$46,"&lt;&gt;0")))</f>
        <v>37961</v>
      </c>
      <c r="M31" s="80"/>
      <c r="N31" s="80"/>
    </row>
    <row r="32" spans="1:14" ht="18" customHeight="1">
      <c r="A32" s="80"/>
      <c r="B32" s="80"/>
      <c r="C32" s="80"/>
      <c r="D32" s="81"/>
      <c r="E32" s="80"/>
      <c r="F32" s="80"/>
      <c r="G32" s="80"/>
      <c r="H32" s="80"/>
      <c r="I32" s="80"/>
      <c r="J32" s="80"/>
      <c r="K32" s="80"/>
      <c r="L32" s="80"/>
      <c r="M32" s="80"/>
      <c r="N32" s="80"/>
    </row>
    <row r="33" spans="1:36" ht="26.25" customHeight="1">
      <c r="A33" s="80"/>
      <c r="B33" s="90" t="s">
        <v>134</v>
      </c>
      <c r="C33" s="90" t="s">
        <v>151</v>
      </c>
      <c r="D33" s="81"/>
      <c r="E33" s="80"/>
      <c r="F33" s="80"/>
      <c r="G33" s="80"/>
      <c r="H33" s="80"/>
      <c r="I33" s="80"/>
      <c r="J33" s="102"/>
      <c r="K33" s="80"/>
      <c r="L33" s="80"/>
      <c r="M33" s="80"/>
      <c r="N33" s="80"/>
    </row>
    <row r="34" spans="1:36" ht="39" customHeight="1">
      <c r="A34" s="80"/>
      <c r="B34" s="80"/>
      <c r="C34" s="93" t="str">
        <f>CHOOSE(language,"Quartal","Quarter")</f>
        <v>Quartal</v>
      </c>
      <c r="D34" s="93" t="str">
        <f>CHOOSE(language,"% Abw.
pos./(neg.)","Variance
pos./(neg.)")</f>
        <v>% Abw.
pos./(neg.)</v>
      </c>
      <c r="E34" s="93" t="str">
        <f>CHOOSE(language,"Monat","Month")</f>
        <v>Monat</v>
      </c>
      <c r="F34" s="93" t="str">
        <f>CHOOSE(language,"IST","ACTUAL")</f>
        <v>IST</v>
      </c>
      <c r="G34" s="93" t="str">
        <f>CHOOSE(language,"PLAN","BUDGET")</f>
        <v>PLAN</v>
      </c>
      <c r="H34" s="93" t="str">
        <f>CHOOSE(language,"Vorjahr" &amp;IF(VJ_on=0," (aus)",""),"Previous Year" &amp;IF(VJ_on=0," (off)",""))</f>
        <v>Vorjahr</v>
      </c>
      <c r="I34" s="93" t="str">
        <f>CHOOSE(language,"Abweichung","Variance")</f>
        <v>Abweichung</v>
      </c>
      <c r="J34" s="93" t="s">
        <v>140</v>
      </c>
      <c r="K34" s="93" t="str">
        <f>CHOOSE(language,"% Abw.
pos.","% Variance
pos.")</f>
        <v>% Abw.
pos.</v>
      </c>
      <c r="L34" s="93" t="str">
        <f>CHOOSE(language,"% Abw.
neg..","% Variance
neg.")</f>
        <v>% Abw.
neg..</v>
      </c>
      <c r="M34" s="80"/>
      <c r="N34" s="80"/>
      <c r="Q34" s="87"/>
      <c r="V34" s="87"/>
      <c r="X34" s="87"/>
      <c r="Z34" s="87"/>
      <c r="AA34" s="87"/>
      <c r="AB34" s="87"/>
      <c r="AC34" s="87"/>
      <c r="AD34" s="87"/>
      <c r="AE34" s="87"/>
      <c r="AF34" s="87"/>
      <c r="AG34" s="87"/>
      <c r="AH34" s="87"/>
      <c r="AI34" s="87"/>
      <c r="AJ34" s="87"/>
    </row>
    <row r="35" spans="1:36" ht="18" customHeight="1">
      <c r="A35" s="80"/>
      <c r="B35" s="80"/>
      <c r="C35" s="96">
        <f>ROUNDUP(MONTH(C7)/3,0)</f>
        <v>1</v>
      </c>
      <c r="D35" s="99">
        <f t="shared" ref="D35:D46" si="1">IF(F35=0," ",I35/G35)</f>
        <v>0.43266491967642701</v>
      </c>
      <c r="E35" s="91" t="str">
        <f>CHOOSE(language,VLOOKUP(MONTH(C7),Zellformatvorlagen!$I$66:$K$77,3,FALSE),VLOOKUP(MONTH(C7),Zellformatvorlagen!$I$66:$K$77,2,FALSE))</f>
        <v>Jan</v>
      </c>
      <c r="F35" s="100">
        <f>D7</f>
        <v>25149</v>
      </c>
      <c r="G35" s="100">
        <f>E7</f>
        <v>17554</v>
      </c>
      <c r="H35" s="100">
        <f t="shared" ref="H35:H46" si="2">IF(VJ_on=1,F7,NA())</f>
        <v>23544</v>
      </c>
      <c r="I35" s="100">
        <f>IF(F35=0,0,F35-G35)</f>
        <v>7595</v>
      </c>
      <c r="J35" s="100">
        <f t="shared" ref="J35:J46" si="3">IF(Emoji_Pos=0,MAX(F35:G35),MAX($F$35:$G$46)*(1+$I$24))</f>
        <v>25149</v>
      </c>
      <c r="K35" s="97" t="str">
        <f t="shared" ref="K35:K46" si="4">IF(OR(Emoji_on=0,F35=0),"",IF(I35&gt;=0,$F$25,""))</f>
        <v>😀</v>
      </c>
      <c r="L35" s="97" t="str">
        <f t="shared" ref="L35:L46" si="5">IF(OR(Emoji_on=0,F35=0),"",IF(I35&lt;0,$F$26,""))</f>
        <v/>
      </c>
      <c r="M35" s="80"/>
      <c r="N35" s="80"/>
    </row>
    <row r="36" spans="1:36" ht="18" customHeight="1">
      <c r="A36" s="80"/>
      <c r="B36" s="80"/>
      <c r="C36" s="96" t="str">
        <f t="shared" ref="C36:C46" si="6">CHOOSE(MONTH(C8),ROUNDUP(MONTH(C8)/3,0),"","",ROUNDUP(MONTH(C8)/3,0),"","",ROUNDUP(MONTH(C8)/3,0),"","",ROUNDUP(MONTH(C8)/3,0),"","")</f>
        <v/>
      </c>
      <c r="D36" s="99">
        <f t="shared" si="1"/>
        <v>7.8033647536093542E-2</v>
      </c>
      <c r="E36" s="91" t="str">
        <f>CHOOSE(language,VLOOKUP(MONTH(C8),Zellformatvorlagen!$I$66:$K$77,3,FALSE),VLOOKUP(MONTH(C8),Zellformatvorlagen!$I$66:$K$77,2,FALSE))</f>
        <v>Feb</v>
      </c>
      <c r="F36" s="100">
        <f>D8</f>
        <v>18070</v>
      </c>
      <c r="G36" s="100">
        <f>E8</f>
        <v>16762</v>
      </c>
      <c r="H36" s="100">
        <f t="shared" si="2"/>
        <v>29104</v>
      </c>
      <c r="I36" s="100">
        <f t="shared" ref="I36:I46" si="7">IF(F36=0,0,F36-G36)</f>
        <v>1308</v>
      </c>
      <c r="J36" s="100">
        <f t="shared" si="3"/>
        <v>18070</v>
      </c>
      <c r="K36" s="97" t="str">
        <f t="shared" si="4"/>
        <v>😀</v>
      </c>
      <c r="L36" s="97" t="str">
        <f t="shared" si="5"/>
        <v/>
      </c>
      <c r="M36" s="80"/>
      <c r="N36" s="80"/>
    </row>
    <row r="37" spans="1:36" ht="18" customHeight="1">
      <c r="A37" s="80"/>
      <c r="B37" s="80"/>
      <c r="C37" s="96" t="str">
        <f t="shared" si="6"/>
        <v/>
      </c>
      <c r="D37" s="99">
        <f t="shared" si="1"/>
        <v>-2.5905936777178104E-2</v>
      </c>
      <c r="E37" s="91" t="str">
        <f>CHOOSE(language,VLOOKUP(MONTH(C9),Zellformatvorlagen!$I$66:$K$77,3,FALSE),VLOOKUP(MONTH(C9),Zellformatvorlagen!$I$66:$K$77,2,FALSE))</f>
        <v>Mrz</v>
      </c>
      <c r="F37" s="100">
        <f t="shared" ref="F37:G37" si="8">D9</f>
        <v>25268</v>
      </c>
      <c r="G37" s="100">
        <f t="shared" si="8"/>
        <v>25940</v>
      </c>
      <c r="H37" s="100">
        <f t="shared" si="2"/>
        <v>29942</v>
      </c>
      <c r="I37" s="100">
        <f t="shared" si="7"/>
        <v>-672</v>
      </c>
      <c r="J37" s="100">
        <f t="shared" si="3"/>
        <v>25940</v>
      </c>
      <c r="K37" s="97" t="str">
        <f t="shared" si="4"/>
        <v/>
      </c>
      <c r="L37" s="97" t="str">
        <f t="shared" si="5"/>
        <v>☹</v>
      </c>
      <c r="M37" s="80"/>
      <c r="N37" s="80"/>
      <c r="R37" s="82"/>
      <c r="S37" s="82"/>
    </row>
    <row r="38" spans="1:36" ht="18" customHeight="1">
      <c r="A38" s="80"/>
      <c r="B38" s="80"/>
      <c r="C38" s="96">
        <f t="shared" si="6"/>
        <v>2</v>
      </c>
      <c r="D38" s="99">
        <f t="shared" si="1"/>
        <v>0.28073528073528076</v>
      </c>
      <c r="E38" s="91" t="str">
        <f>CHOOSE(language,VLOOKUP(MONTH(C10),Zellformatvorlagen!$I$66:$K$77,3,FALSE),VLOOKUP(MONTH(C10),Zellformatvorlagen!$I$66:$K$77,2,FALSE))</f>
        <v>Apr</v>
      </c>
      <c r="F38" s="100">
        <f t="shared" ref="F38:G38" si="9">D10</f>
        <v>28148</v>
      </c>
      <c r="G38" s="100">
        <f t="shared" si="9"/>
        <v>21978</v>
      </c>
      <c r="H38" s="100">
        <f t="shared" si="2"/>
        <v>20599</v>
      </c>
      <c r="I38" s="100">
        <f t="shared" si="7"/>
        <v>6170</v>
      </c>
      <c r="J38" s="100">
        <f t="shared" si="3"/>
        <v>28148</v>
      </c>
      <c r="K38" s="97" t="str">
        <f t="shared" si="4"/>
        <v>😀</v>
      </c>
      <c r="L38" s="97" t="str">
        <f t="shared" si="5"/>
        <v/>
      </c>
      <c r="M38" s="80"/>
      <c r="N38" s="80"/>
    </row>
    <row r="39" spans="1:36" ht="18" customHeight="1">
      <c r="A39" s="80"/>
      <c r="B39" s="80"/>
      <c r="C39" s="96" t="str">
        <f t="shared" si="6"/>
        <v/>
      </c>
      <c r="D39" s="99">
        <f t="shared" si="1"/>
        <v>0.44085291979646229</v>
      </c>
      <c r="E39" s="91" t="str">
        <f>CHOOSE(language,VLOOKUP(MONTH(C11),Zellformatvorlagen!$I$66:$K$77,3,FALSE),VLOOKUP(MONTH(C11),Zellformatvorlagen!$I$66:$K$77,2,FALSE))</f>
        <v>Mai</v>
      </c>
      <c r="F39" s="100">
        <f t="shared" ref="F39:G39" si="10">D11</f>
        <v>29732</v>
      </c>
      <c r="G39" s="100">
        <f t="shared" si="10"/>
        <v>20635</v>
      </c>
      <c r="H39" s="100">
        <f t="shared" si="2"/>
        <v>25956</v>
      </c>
      <c r="I39" s="100">
        <f t="shared" si="7"/>
        <v>9097</v>
      </c>
      <c r="J39" s="100">
        <f t="shared" si="3"/>
        <v>29732</v>
      </c>
      <c r="K39" s="97" t="str">
        <f t="shared" si="4"/>
        <v>😀</v>
      </c>
      <c r="L39" s="97" t="str">
        <f t="shared" si="5"/>
        <v/>
      </c>
      <c r="M39" s="80"/>
      <c r="N39" s="80"/>
    </row>
    <row r="40" spans="1:36" ht="18" customHeight="1">
      <c r="A40" s="80"/>
      <c r="B40" s="80"/>
      <c r="C40" s="96" t="str">
        <f t="shared" si="6"/>
        <v/>
      </c>
      <c r="D40" s="99">
        <f t="shared" si="1"/>
        <v>0.63239400863163242</v>
      </c>
      <c r="E40" s="91" t="str">
        <f>CHOOSE(language,VLOOKUP(MONTH(C12),Zellformatvorlagen!$I$66:$K$77,3,FALSE),VLOOKUP(MONTH(C12),Zellformatvorlagen!$I$66:$K$77,2,FALSE))</f>
        <v>Jun</v>
      </c>
      <c r="F40" s="100">
        <f t="shared" ref="F40" si="11">D12</f>
        <v>25720</v>
      </c>
      <c r="G40" s="100">
        <f t="shared" ref="G40:G46" si="12">E12</f>
        <v>15756</v>
      </c>
      <c r="H40" s="100">
        <f t="shared" si="2"/>
        <v>22874</v>
      </c>
      <c r="I40" s="100">
        <f t="shared" si="7"/>
        <v>9964</v>
      </c>
      <c r="J40" s="100">
        <f t="shared" si="3"/>
        <v>25720</v>
      </c>
      <c r="K40" s="97" t="str">
        <f t="shared" si="4"/>
        <v>😀</v>
      </c>
      <c r="L40" s="97" t="str">
        <f t="shared" si="5"/>
        <v/>
      </c>
      <c r="M40" s="80"/>
      <c r="N40" s="80"/>
    </row>
    <row r="41" spans="1:36" ht="18" customHeight="1">
      <c r="A41" s="80"/>
      <c r="B41" s="80"/>
      <c r="C41" s="96">
        <f t="shared" si="6"/>
        <v>3</v>
      </c>
      <c r="D41" s="99">
        <f t="shared" si="1"/>
        <v>-0.21001934235976788</v>
      </c>
      <c r="E41" s="91" t="str">
        <f>CHOOSE(language,VLOOKUP(MONTH(C13),Zellformatvorlagen!$I$66:$K$77,3,FALSE),VLOOKUP(MONTH(C13),Zellformatvorlagen!$I$66:$K$77,2,FALSE))</f>
        <v>Jul</v>
      </c>
      <c r="F41" s="100">
        <f t="shared" ref="F41" si="13">D13</f>
        <v>20421</v>
      </c>
      <c r="G41" s="100">
        <f t="shared" si="12"/>
        <v>25850</v>
      </c>
      <c r="H41" s="100">
        <f t="shared" si="2"/>
        <v>20214</v>
      </c>
      <c r="I41" s="100">
        <f t="shared" si="7"/>
        <v>-5429</v>
      </c>
      <c r="J41" s="100">
        <f t="shared" si="3"/>
        <v>25850</v>
      </c>
      <c r="K41" s="97" t="str">
        <f t="shared" si="4"/>
        <v/>
      </c>
      <c r="L41" s="97" t="str">
        <f t="shared" si="5"/>
        <v>☹</v>
      </c>
      <c r="M41" s="80"/>
      <c r="N41" s="80"/>
    </row>
    <row r="42" spans="1:36" ht="18" customHeight="1">
      <c r="A42" s="80"/>
      <c r="B42" s="80"/>
      <c r="C42" s="96" t="str">
        <f t="shared" si="6"/>
        <v/>
      </c>
      <c r="D42" s="99">
        <f t="shared" si="1"/>
        <v>-5.5513519971327308E-2</v>
      </c>
      <c r="E42" s="91" t="str">
        <f>CHOOSE(language,VLOOKUP(MONTH(C14),Zellformatvorlagen!$I$66:$K$77,3,FALSE),VLOOKUP(MONTH(C14),Zellformatvorlagen!$I$66:$K$77,2,FALSE))</f>
        <v>Aug</v>
      </c>
      <c r="F42" s="100">
        <f t="shared" ref="F42" si="14">D14</f>
        <v>23717</v>
      </c>
      <c r="G42" s="100">
        <f t="shared" si="12"/>
        <v>25111</v>
      </c>
      <c r="H42" s="100">
        <f t="shared" si="2"/>
        <v>20415</v>
      </c>
      <c r="I42" s="100">
        <f t="shared" si="7"/>
        <v>-1394</v>
      </c>
      <c r="J42" s="100">
        <f t="shared" si="3"/>
        <v>25111</v>
      </c>
      <c r="K42" s="97" t="str">
        <f t="shared" si="4"/>
        <v/>
      </c>
      <c r="L42" s="97" t="str">
        <f t="shared" si="5"/>
        <v>☹</v>
      </c>
      <c r="M42" s="80"/>
      <c r="N42" s="80"/>
    </row>
    <row r="43" spans="1:36" ht="18" customHeight="1">
      <c r="A43" s="80"/>
      <c r="B43" s="80"/>
      <c r="C43" s="96" t="str">
        <f t="shared" si="6"/>
        <v/>
      </c>
      <c r="D43" s="99">
        <f t="shared" si="1"/>
        <v>0.66603917877522212</v>
      </c>
      <c r="E43" s="91" t="str">
        <f>CHOOSE(language,VLOOKUP(MONTH(C15),Zellformatvorlagen!$I$66:$K$77,3,FALSE),VLOOKUP(MONTH(C15),Zellformatvorlagen!$I$66:$K$77,2,FALSE))</f>
        <v>Sep</v>
      </c>
      <c r="F43" s="100">
        <f t="shared" ref="F43" si="15">D15</f>
        <v>28321</v>
      </c>
      <c r="G43" s="100">
        <f t="shared" si="12"/>
        <v>16999</v>
      </c>
      <c r="H43" s="100">
        <f t="shared" si="2"/>
        <v>18392</v>
      </c>
      <c r="I43" s="100">
        <f t="shared" si="7"/>
        <v>11322</v>
      </c>
      <c r="J43" s="100">
        <f t="shared" si="3"/>
        <v>28321</v>
      </c>
      <c r="K43" s="97" t="str">
        <f t="shared" si="4"/>
        <v>😀</v>
      </c>
      <c r="L43" s="97" t="str">
        <f t="shared" si="5"/>
        <v/>
      </c>
      <c r="M43" s="80"/>
      <c r="N43" s="80"/>
      <c r="S43" s="69"/>
      <c r="T43" s="69"/>
    </row>
    <row r="44" spans="1:36" ht="18" customHeight="1">
      <c r="A44" s="80"/>
      <c r="B44" s="80"/>
      <c r="C44" s="96">
        <f t="shared" si="6"/>
        <v>4</v>
      </c>
      <c r="D44" s="99" t="str">
        <f t="shared" si="1"/>
        <v xml:space="preserve"> </v>
      </c>
      <c r="E44" s="91" t="str">
        <f>CHOOSE(language,VLOOKUP(MONTH(C16),Zellformatvorlagen!$I$66:$K$77,3,FALSE),VLOOKUP(MONTH(C16),Zellformatvorlagen!$I$66:$K$77,2,FALSE))</f>
        <v>Okt</v>
      </c>
      <c r="F44" s="100">
        <f t="shared" ref="F44" si="16">D16</f>
        <v>0</v>
      </c>
      <c r="G44" s="100">
        <f t="shared" si="12"/>
        <v>25407</v>
      </c>
      <c r="H44" s="100">
        <f t="shared" si="2"/>
        <v>21662</v>
      </c>
      <c r="I44" s="100">
        <f t="shared" si="7"/>
        <v>0</v>
      </c>
      <c r="J44" s="100">
        <f t="shared" si="3"/>
        <v>25407</v>
      </c>
      <c r="K44" s="97" t="str">
        <f t="shared" si="4"/>
        <v/>
      </c>
      <c r="L44" s="97" t="str">
        <f t="shared" si="5"/>
        <v/>
      </c>
      <c r="M44" s="80"/>
      <c r="N44" s="80"/>
    </row>
    <row r="45" spans="1:36" ht="18" customHeight="1">
      <c r="A45" s="80"/>
      <c r="B45" s="80"/>
      <c r="C45" s="96" t="str">
        <f t="shared" si="6"/>
        <v/>
      </c>
      <c r="D45" s="99" t="str">
        <f t="shared" si="1"/>
        <v xml:space="preserve"> </v>
      </c>
      <c r="E45" s="91" t="str">
        <f>CHOOSE(language,VLOOKUP(MONTH(C17),Zellformatvorlagen!$I$66:$K$77,3,FALSE),VLOOKUP(MONTH(C17),Zellformatvorlagen!$I$66:$K$77,2,FALSE))</f>
        <v>Nov</v>
      </c>
      <c r="F45" s="100">
        <f t="shared" ref="F45" si="17">D17</f>
        <v>0</v>
      </c>
      <c r="G45" s="100">
        <f t="shared" si="12"/>
        <v>20712</v>
      </c>
      <c r="H45" s="100">
        <f t="shared" si="2"/>
        <v>21571</v>
      </c>
      <c r="I45" s="100">
        <f t="shared" si="7"/>
        <v>0</v>
      </c>
      <c r="J45" s="100">
        <f t="shared" si="3"/>
        <v>20712</v>
      </c>
      <c r="K45" s="97" t="str">
        <f t="shared" si="4"/>
        <v/>
      </c>
      <c r="L45" s="97" t="str">
        <f t="shared" si="5"/>
        <v/>
      </c>
      <c r="M45" s="80"/>
      <c r="N45" s="80"/>
    </row>
    <row r="46" spans="1:36" ht="18" customHeight="1">
      <c r="A46" s="80"/>
      <c r="B46" s="80"/>
      <c r="C46" s="96" t="str">
        <f t="shared" si="6"/>
        <v/>
      </c>
      <c r="D46" s="99" t="str">
        <f t="shared" si="1"/>
        <v xml:space="preserve"> </v>
      </c>
      <c r="E46" s="91" t="str">
        <f>CHOOSE(language,VLOOKUP(MONTH(C18),Zellformatvorlagen!$I$66:$K$77,3,FALSE),VLOOKUP(MONTH(C18),Zellformatvorlagen!$I$66:$K$77,2,FALSE))</f>
        <v>Dez</v>
      </c>
      <c r="F46" s="100">
        <f t="shared" ref="F46" si="18">D18</f>
        <v>0</v>
      </c>
      <c r="G46" s="100">
        <f t="shared" si="12"/>
        <v>15324</v>
      </c>
      <c r="H46" s="100">
        <f t="shared" si="2"/>
        <v>18102</v>
      </c>
      <c r="I46" s="100">
        <f t="shared" si="7"/>
        <v>0</v>
      </c>
      <c r="J46" s="100">
        <f t="shared" si="3"/>
        <v>15324</v>
      </c>
      <c r="K46" s="97" t="str">
        <f t="shared" si="4"/>
        <v/>
      </c>
      <c r="L46" s="97" t="str">
        <f t="shared" si="5"/>
        <v/>
      </c>
      <c r="M46" s="80"/>
      <c r="N46" s="80"/>
    </row>
    <row r="47" spans="1:36" ht="18" customHeight="1">
      <c r="A47" s="80"/>
      <c r="B47" s="80"/>
      <c r="C47" s="80"/>
      <c r="D47" s="81"/>
      <c r="E47" s="80"/>
      <c r="F47" s="80"/>
      <c r="G47" s="80"/>
      <c r="H47" s="80"/>
      <c r="I47" s="80"/>
      <c r="J47" s="80"/>
      <c r="K47" s="80"/>
      <c r="L47" s="80"/>
      <c r="M47" s="80"/>
      <c r="N47" s="80"/>
    </row>
    <row r="48" spans="1:36" ht="25.5" customHeight="1">
      <c r="A48" s="80"/>
      <c r="B48" s="90" t="s">
        <v>168</v>
      </c>
      <c r="C48" s="90" t="s">
        <v>169</v>
      </c>
      <c r="D48" s="81"/>
      <c r="E48" s="80"/>
      <c r="F48" s="80"/>
      <c r="G48" s="80"/>
      <c r="H48" s="80"/>
      <c r="I48" s="80"/>
      <c r="J48" s="80"/>
      <c r="K48" s="80"/>
      <c r="L48" s="80"/>
      <c r="M48" s="80"/>
      <c r="N48" s="80"/>
    </row>
    <row r="49" spans="1:15" ht="18" customHeight="1">
      <c r="A49" s="79"/>
      <c r="N49" s="79"/>
    </row>
    <row r="50" spans="1:15" ht="18" customHeight="1">
      <c r="A50" s="79"/>
      <c r="N50" s="79"/>
    </row>
    <row r="51" spans="1:15" ht="18" customHeight="1">
      <c r="A51" s="79"/>
      <c r="N51" s="79"/>
    </row>
    <row r="52" spans="1:15" ht="18" customHeight="1">
      <c r="A52" s="79"/>
      <c r="N52" s="79"/>
    </row>
    <row r="53" spans="1:15" ht="18" customHeight="1">
      <c r="A53" s="79"/>
      <c r="N53" s="79"/>
    </row>
    <row r="54" spans="1:15" ht="18" customHeight="1">
      <c r="A54" s="79"/>
      <c r="N54" s="79"/>
    </row>
    <row r="55" spans="1:15" ht="18" customHeight="1">
      <c r="A55" s="79"/>
      <c r="N55" s="79"/>
    </row>
    <row r="56" spans="1:15" ht="18" customHeight="1">
      <c r="A56" s="79"/>
      <c r="N56" s="79"/>
    </row>
    <row r="57" spans="1:15" ht="18" customHeight="1">
      <c r="A57" s="79"/>
      <c r="N57" s="79"/>
    </row>
    <row r="58" spans="1:15" ht="18" customHeight="1">
      <c r="A58" s="79"/>
      <c r="N58" s="79"/>
    </row>
    <row r="59" spans="1:15" ht="18" customHeight="1">
      <c r="A59" s="79"/>
      <c r="N59" s="79"/>
    </row>
    <row r="60" spans="1:15" ht="18" customHeight="1">
      <c r="A60" s="79"/>
      <c r="N60" s="79"/>
      <c r="O60" s="87"/>
    </row>
    <row r="61" spans="1:15" ht="18" customHeight="1">
      <c r="A61" s="79"/>
      <c r="N61" s="79"/>
    </row>
    <row r="62" spans="1:15" ht="18" customHeight="1">
      <c r="A62" s="79"/>
      <c r="N62" s="79"/>
    </row>
    <row r="63" spans="1:15" ht="18" customHeight="1">
      <c r="A63" s="79"/>
      <c r="N63" s="79"/>
    </row>
    <row r="64" spans="1:15" ht="18" customHeight="1">
      <c r="A64" s="79"/>
      <c r="N64" s="79"/>
    </row>
    <row r="65" spans="1:14" ht="18" customHeight="1">
      <c r="A65" s="79"/>
      <c r="N65" s="79"/>
    </row>
    <row r="66" spans="1:14" ht="18" customHeight="1">
      <c r="A66" s="79"/>
      <c r="N66" s="79"/>
    </row>
    <row r="67" spans="1:14" ht="18" customHeight="1">
      <c r="A67" s="79"/>
      <c r="N67" s="79"/>
    </row>
    <row r="68" spans="1:14" ht="18" customHeight="1">
      <c r="A68" s="79"/>
      <c r="N68" s="79"/>
    </row>
    <row r="69" spans="1:14" ht="18" customHeight="1">
      <c r="A69" s="79"/>
      <c r="N69" s="79"/>
    </row>
    <row r="70" spans="1:14" ht="18" customHeight="1">
      <c r="A70" s="79"/>
      <c r="N70" s="79"/>
    </row>
    <row r="71" spans="1:14" ht="18" customHeight="1">
      <c r="A71" s="79"/>
      <c r="N71" s="79"/>
    </row>
    <row r="72" spans="1:14" ht="18" customHeight="1">
      <c r="A72" s="79"/>
      <c r="N72" s="79"/>
    </row>
    <row r="73" spans="1:14" ht="18" customHeight="1">
      <c r="A73" s="79"/>
      <c r="N73" s="79"/>
    </row>
    <row r="74" spans="1:14" ht="18" customHeight="1">
      <c r="A74" s="79"/>
      <c r="B74" s="79"/>
      <c r="C74" s="79"/>
      <c r="D74" s="79"/>
      <c r="E74" s="79"/>
      <c r="F74" s="79"/>
      <c r="G74" s="79"/>
      <c r="H74" s="79"/>
      <c r="I74" s="79"/>
      <c r="J74" s="79"/>
      <c r="K74" s="79"/>
      <c r="L74" s="79"/>
      <c r="M74" s="79"/>
      <c r="N74" s="79"/>
    </row>
    <row r="75" spans="1:14" ht="18" customHeight="1">
      <c r="A75" s="79"/>
      <c r="B75" s="79"/>
      <c r="C75" s="79"/>
      <c r="D75" s="79"/>
      <c r="E75" s="79"/>
      <c r="F75" s="79"/>
      <c r="G75" s="79"/>
      <c r="H75" s="79"/>
      <c r="I75" s="79"/>
      <c r="J75" s="79"/>
      <c r="K75" s="79"/>
      <c r="L75" s="79"/>
      <c r="M75" s="79"/>
      <c r="N75" s="79"/>
    </row>
    <row r="76" spans="1:14" ht="18" customHeight="1">
      <c r="A76" s="79"/>
      <c r="B76" s="79"/>
      <c r="C76" s="80" t="s">
        <v>178</v>
      </c>
      <c r="D76" s="79"/>
      <c r="E76" s="79"/>
      <c r="F76" s="79"/>
      <c r="G76" s="79"/>
      <c r="H76" s="79"/>
      <c r="I76" s="79"/>
      <c r="J76" s="79"/>
      <c r="K76" s="79"/>
      <c r="L76" s="79"/>
      <c r="M76" s="79"/>
      <c r="N76" s="79"/>
    </row>
    <row r="77" spans="1:14" ht="18" customHeight="1">
      <c r="A77" s="79"/>
      <c r="B77" s="79"/>
      <c r="C77" s="79"/>
      <c r="D77" s="79"/>
      <c r="E77" s="79"/>
      <c r="F77" s="79"/>
      <c r="G77" s="79"/>
      <c r="H77" s="79"/>
      <c r="I77" s="79"/>
      <c r="J77" s="79"/>
      <c r="K77" s="79"/>
      <c r="L77" s="79"/>
      <c r="M77" s="79"/>
      <c r="N77" s="79"/>
    </row>
    <row r="78" spans="1:14" ht="18" customHeight="1">
      <c r="A78" s="79"/>
      <c r="B78" s="79"/>
      <c r="C78" s="79"/>
      <c r="D78" s="79"/>
      <c r="E78" s="79"/>
      <c r="F78" s="79"/>
      <c r="G78" s="79"/>
      <c r="H78" s="79"/>
      <c r="I78" s="79"/>
      <c r="J78" s="79"/>
      <c r="K78" s="79"/>
      <c r="L78" s="79"/>
      <c r="M78" s="79"/>
      <c r="N78" s="79"/>
    </row>
    <row r="79" spans="1:14" ht="18" customHeight="1">
      <c r="A79" s="79"/>
      <c r="B79" s="79"/>
      <c r="C79" s="79"/>
      <c r="D79" s="79"/>
      <c r="E79" s="79"/>
      <c r="F79" s="79"/>
      <c r="G79" s="79"/>
      <c r="H79" s="79"/>
      <c r="I79" s="79"/>
      <c r="J79" s="79"/>
      <c r="K79" s="79"/>
      <c r="L79" s="79"/>
      <c r="M79" s="79"/>
      <c r="N79" s="79"/>
    </row>
    <row r="80" spans="1:14" ht="18" customHeight="1">
      <c r="A80" s="79"/>
      <c r="B80" s="79"/>
      <c r="C80" s="79"/>
      <c r="D80" s="79"/>
      <c r="E80" s="79"/>
      <c r="F80" s="79"/>
      <c r="G80" s="79"/>
      <c r="H80" s="79"/>
      <c r="I80" s="79"/>
      <c r="J80" s="79"/>
      <c r="K80" s="79"/>
      <c r="L80" s="79"/>
      <c r="M80" s="79"/>
      <c r="N80" s="79"/>
    </row>
    <row r="81" spans="1:14" ht="18" customHeight="1">
      <c r="A81" s="79"/>
      <c r="B81" s="79"/>
      <c r="C81" s="79"/>
      <c r="D81" s="79"/>
      <c r="E81" s="79"/>
      <c r="F81" s="79"/>
      <c r="G81" s="79"/>
      <c r="H81" s="79"/>
      <c r="I81" s="79"/>
      <c r="J81" s="79"/>
      <c r="K81" s="79"/>
      <c r="L81" s="79"/>
      <c r="M81" s="79"/>
      <c r="N81" s="79"/>
    </row>
    <row r="82" spans="1:14" ht="18" customHeight="1">
      <c r="A82" s="79"/>
      <c r="B82" s="79"/>
      <c r="C82" s="79"/>
      <c r="D82" s="79"/>
      <c r="E82" s="79"/>
      <c r="F82" s="79"/>
      <c r="G82" s="79"/>
      <c r="H82" s="79"/>
      <c r="I82" s="79"/>
      <c r="J82" s="79"/>
      <c r="K82" s="79"/>
      <c r="L82" s="79"/>
      <c r="M82" s="79"/>
      <c r="N82" s="79"/>
    </row>
    <row r="83" spans="1:14" ht="18" customHeight="1">
      <c r="A83" s="79"/>
      <c r="B83" s="79"/>
      <c r="C83" s="79"/>
      <c r="D83" s="79"/>
      <c r="E83" s="79"/>
      <c r="F83" s="79"/>
      <c r="G83" s="79"/>
      <c r="H83" s="79"/>
      <c r="I83" s="79"/>
      <c r="J83" s="79"/>
      <c r="K83" s="79"/>
      <c r="L83" s="79"/>
      <c r="M83" s="79"/>
      <c r="N83" s="79"/>
    </row>
    <row r="84" spans="1:14" ht="18" customHeight="1">
      <c r="A84" s="79"/>
      <c r="B84" s="79"/>
      <c r="C84" s="79"/>
      <c r="D84" s="79"/>
      <c r="E84" s="79"/>
      <c r="F84" s="79"/>
      <c r="G84" s="79"/>
      <c r="H84" s="79"/>
      <c r="I84" s="79"/>
      <c r="J84" s="79"/>
      <c r="K84" s="79"/>
      <c r="L84" s="79"/>
      <c r="M84" s="79"/>
      <c r="N84" s="79"/>
    </row>
    <row r="85" spans="1:14" ht="18" customHeight="1">
      <c r="A85" s="79"/>
      <c r="B85" s="79"/>
      <c r="C85" s="79"/>
      <c r="D85" s="79"/>
      <c r="E85" s="79"/>
      <c r="F85" s="79"/>
      <c r="G85" s="79"/>
      <c r="H85" s="79"/>
      <c r="I85" s="79"/>
      <c r="J85" s="79"/>
      <c r="K85" s="79"/>
      <c r="L85" s="79"/>
      <c r="M85" s="79"/>
      <c r="N85" s="79"/>
    </row>
    <row r="86" spans="1:14" ht="18" customHeight="1">
      <c r="A86" s="79"/>
      <c r="B86" s="79"/>
      <c r="C86" s="79"/>
      <c r="D86" s="79"/>
      <c r="E86" s="79"/>
      <c r="F86" s="79"/>
      <c r="G86" s="79"/>
      <c r="H86" s="79"/>
      <c r="I86" s="79"/>
      <c r="J86" s="79"/>
      <c r="K86" s="79"/>
      <c r="L86" s="79"/>
      <c r="M86" s="79"/>
      <c r="N86" s="79"/>
    </row>
    <row r="87" spans="1:14" ht="18" customHeight="1">
      <c r="A87" s="79"/>
      <c r="B87" s="79"/>
      <c r="C87" s="79"/>
      <c r="D87" s="79"/>
      <c r="E87" s="79"/>
      <c r="F87" s="79"/>
      <c r="G87" s="79"/>
      <c r="H87" s="79"/>
      <c r="I87" s="79"/>
      <c r="J87" s="79"/>
      <c r="K87" s="79"/>
      <c r="L87" s="79"/>
      <c r="M87" s="79"/>
      <c r="N87" s="79"/>
    </row>
    <row r="88" spans="1:14" ht="18" customHeight="1">
      <c r="A88" s="79"/>
      <c r="B88" s="79"/>
      <c r="C88" s="79"/>
      <c r="D88" s="79"/>
      <c r="E88" s="79"/>
      <c r="F88" s="79"/>
      <c r="G88" s="79"/>
      <c r="H88" s="79"/>
      <c r="I88" s="79"/>
      <c r="J88" s="79"/>
      <c r="K88" s="79"/>
      <c r="L88" s="79"/>
      <c r="M88" s="79"/>
      <c r="N88" s="79"/>
    </row>
    <row r="89" spans="1:14" ht="18" customHeight="1">
      <c r="A89" s="79"/>
      <c r="B89" s="79"/>
      <c r="C89" s="79"/>
      <c r="D89" s="79"/>
      <c r="E89" s="79"/>
      <c r="F89" s="79"/>
      <c r="G89" s="79"/>
      <c r="H89" s="79"/>
      <c r="I89" s="79"/>
      <c r="J89" s="79"/>
      <c r="K89" s="79"/>
      <c r="L89" s="79"/>
      <c r="M89" s="79"/>
      <c r="N89" s="79"/>
    </row>
    <row r="90" spans="1:14" ht="18" customHeight="1">
      <c r="A90" s="79"/>
      <c r="B90" s="79"/>
      <c r="C90" s="79"/>
      <c r="D90" s="79"/>
      <c r="E90" s="79"/>
      <c r="F90" s="79"/>
      <c r="G90" s="79"/>
      <c r="H90" s="79"/>
      <c r="I90" s="79"/>
      <c r="J90" s="79"/>
      <c r="K90" s="79"/>
      <c r="L90" s="79"/>
      <c r="M90" s="79"/>
      <c r="N90" s="79"/>
    </row>
    <row r="91" spans="1:14" ht="18" customHeight="1">
      <c r="A91" s="79"/>
      <c r="B91" s="79"/>
      <c r="C91" s="79"/>
      <c r="D91" s="79"/>
      <c r="E91" s="79"/>
      <c r="F91" s="79"/>
      <c r="G91" s="79"/>
      <c r="H91" s="79"/>
      <c r="I91" s="79"/>
      <c r="J91" s="79"/>
      <c r="K91" s="79"/>
      <c r="L91" s="79"/>
      <c r="M91" s="79"/>
      <c r="N91" s="79"/>
    </row>
    <row r="92" spans="1:14" ht="18" customHeight="1">
      <c r="A92" s="79"/>
      <c r="B92" s="79"/>
      <c r="C92" s="79"/>
      <c r="D92" s="79"/>
      <c r="E92" s="79"/>
      <c r="F92" s="79"/>
      <c r="G92" s="79"/>
      <c r="H92" s="79"/>
      <c r="I92" s="79"/>
      <c r="J92" s="79"/>
      <c r="K92" s="79"/>
      <c r="L92" s="79"/>
      <c r="M92" s="79"/>
      <c r="N92" s="79"/>
    </row>
    <row r="93" spans="1:14" ht="18" customHeight="1"/>
    <row r="94" spans="1:14" ht="18" customHeight="1"/>
    <row r="95" spans="1:14" ht="18" customHeight="1"/>
    <row r="96" spans="1:14"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sheetData>
  <sheetProtection sheet="1" objects="1" scenarios="1"/>
  <mergeCells count="2">
    <mergeCell ref="F30:I30"/>
    <mergeCell ref="F31:I31"/>
  </mergeCells>
  <phoneticPr fontId="64" type="noConversion"/>
  <conditionalFormatting sqref="G24:I24">
    <cfRule type="expression" dxfId="14" priority="1" stopIfTrue="1">
      <formula>$F$24=0</formula>
    </cfRule>
  </conditionalFormatting>
  <dataValidations count="2">
    <dataValidation type="custom" allowBlank="1" showErrorMessage="1" errorTitle="Eingabebeschränkung" error="Bitte ersten Tag eines Monats eingeben" sqref="C7" xr:uid="{584E6B0E-4043-4EC1-AC1F-1E477190B0C1}">
      <formula1>DAY(Startdatum)=1</formula1>
    </dataValidation>
    <dataValidation type="list" allowBlank="1" showInputMessage="1" showErrorMessage="1" sqref="F28 F23:F24" xr:uid="{282C23FD-40C3-4103-A859-D998C5D584B0}">
      <formula1>"1,0"</formula1>
    </dataValidation>
  </dataValidations>
  <hyperlinks>
    <hyperlink ref="H26" r:id="rId1" xr:uid="{804AA07F-41F6-4CD5-ADC6-4D25D7AD1FA7}"/>
  </hyperlinks>
  <pageMargins left="0.7" right="0.7" top="0.78740157499999996" bottom="0.78740157499999996" header="0.3" footer="0.3"/>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promptTitle="Sprachwahl / Language Selection" xr:uid="{6A7EB3F8-9638-4A2D-82F5-1F3982969069}">
          <x14:formula1>
            <xm:f>Zellformatvorlagen!$J$87:$J$88</xm:f>
          </x14:formula1>
          <xm:sqref>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262B-C331-42AD-B073-A4A0CDA415DD}">
  <sheetPr>
    <tabColor rgb="FFFFFF00"/>
  </sheetPr>
  <dimension ref="A1:D56"/>
  <sheetViews>
    <sheetView showGridLines="0" zoomScale="175" zoomScaleNormal="175" workbookViewId="0"/>
  </sheetViews>
  <sheetFormatPr baseColWidth="10" defaultRowHeight="12.75"/>
  <cols>
    <col min="11" max="11" width="6.140625" customWidth="1"/>
    <col min="12" max="12" width="10" customWidth="1"/>
    <col min="13" max="13" width="9.42578125" customWidth="1"/>
  </cols>
  <sheetData>
    <row r="1" spans="1:4" ht="17.25" customHeight="1">
      <c r="A1" s="70" t="s">
        <v>172</v>
      </c>
    </row>
    <row r="2" spans="1:4" ht="17.25" customHeight="1">
      <c r="A2" s="12" t="s">
        <v>176</v>
      </c>
      <c r="B2" s="12" t="s">
        <v>171</v>
      </c>
      <c r="C2" s="69"/>
    </row>
    <row r="3" spans="1:4" ht="17.25" customHeight="1">
      <c r="A3" s="139">
        <v>-0.25</v>
      </c>
      <c r="B3" s="134" t="str">
        <f>_xlfn.UNICHAR(HEX2DEC("1F44E"))&amp;_xlfn.UNICHAR(HEX2DEC("1F44E"))</f>
        <v>👎👎</v>
      </c>
      <c r="C3" s="69" t="str">
        <f ca="1">_xlfn.FORMULATEXT(B3)</f>
        <v>=UNIZEICHEN(HEXINDEZ("1F44E"))&amp;UNIZEICHEN(HEXINDEZ("1F44E"))</v>
      </c>
    </row>
    <row r="4" spans="1:4" ht="17.25" customHeight="1">
      <c r="A4" s="139">
        <v>-0.1</v>
      </c>
      <c r="B4" s="134" t="str">
        <f>_xlfn.UNICHAR(HEX2DEC("1F44E"))</f>
        <v>👎</v>
      </c>
      <c r="C4" s="69" t="str">
        <f ca="1">_xlfn.FORMULATEXT(B4)</f>
        <v>=UNIZEICHEN(HEXINDEZ("1F44E"))</v>
      </c>
    </row>
    <row r="5" spans="1:4" ht="17.25" customHeight="1">
      <c r="A5" s="140">
        <v>0</v>
      </c>
      <c r="B5" s="134" t="str">
        <f>_xlfn.UNICHAR(HEX2DEC("1F44C"))</f>
        <v>👌</v>
      </c>
      <c r="C5" s="69" t="str">
        <f ca="1">_xlfn.FORMULATEXT(B5)</f>
        <v>=UNIZEICHEN(HEXINDEZ("1F44C"))</v>
      </c>
      <c r="D5" s="87"/>
    </row>
    <row r="6" spans="1:4" ht="17.25" customHeight="1">
      <c r="A6" s="140">
        <v>0.1</v>
      </c>
      <c r="B6" s="134" t="str">
        <f>_xlfn.UNICHAR(HEX2DEC("1F44D"))</f>
        <v>👍</v>
      </c>
      <c r="C6" s="69" t="str">
        <f ca="1">_xlfn.FORMULATEXT(B6)</f>
        <v>=UNIZEICHEN(HEXINDEZ("1F44D"))</v>
      </c>
    </row>
    <row r="7" spans="1:4" ht="17.25" customHeight="1">
      <c r="A7" s="140">
        <v>0.25</v>
      </c>
      <c r="B7" s="134" t="str">
        <f>_xlfn.UNICHAR(HEX2DEC("1F44D"))&amp;_xlfn.UNICHAR(HEX2DEC("1F44D"))</f>
        <v>👍👍</v>
      </c>
      <c r="C7" s="69" t="str">
        <f ca="1">_xlfn.FORMULATEXT(B7)</f>
        <v>=UNIZEICHEN(HEXINDEZ("1F44D"))&amp;UNIZEICHEN(HEXINDEZ("1F44D"))</v>
      </c>
    </row>
    <row r="8" spans="1:4" ht="11.25" customHeight="1"/>
    <row r="9" spans="1:4" ht="17.25" customHeight="1">
      <c r="A9" s="69" t="s">
        <v>173</v>
      </c>
      <c r="C9" s="69" t="s">
        <v>175</v>
      </c>
    </row>
    <row r="10" spans="1:4" ht="17.25" customHeight="1">
      <c r="A10" s="141">
        <v>-8.5000000000000006E-2</v>
      </c>
      <c r="B10" s="106" t="s">
        <v>174</v>
      </c>
      <c r="C10" s="105" t="str">
        <f>VLOOKUP(A10,$A$3:$B$7,2,TRUE)</f>
        <v>👎</v>
      </c>
      <c r="D10" s="69" t="str">
        <f ca="1">_xlfn.FORMULATEXT(C10)</f>
        <v>=SVERWEIS(A10;$A$3:$B$7;2;WAHR)</v>
      </c>
    </row>
    <row r="11" spans="1:4" ht="17.25" customHeight="1">
      <c r="B11" s="106" t="s">
        <v>174</v>
      </c>
      <c r="C11" s="105" t="str">
        <f>C10 &amp;" " &amp;TEXT(A10,"0,0%")</f>
        <v>👎 -8,5%</v>
      </c>
      <c r="D11" s="69" t="str">
        <f ca="1">_xlfn.FORMULATEXT(C11)</f>
        <v>=C10 &amp;" " &amp;TEXT(A10;"0,0%")</v>
      </c>
    </row>
    <row r="12" spans="1:4" ht="17.25" customHeight="1"/>
    <row r="13" spans="1:4" ht="17.25" customHeight="1">
      <c r="A13" s="78" t="s">
        <v>177</v>
      </c>
    </row>
    <row r="14" spans="1:4" ht="17.25" customHeight="1">
      <c r="A14" s="108" t="s">
        <v>139</v>
      </c>
    </row>
    <row r="15" spans="1:4" ht="17.25" customHeight="1">
      <c r="A15" s="82"/>
    </row>
    <row r="16" spans="1:4" ht="17.25" customHeight="1">
      <c r="A16" s="82"/>
    </row>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sheetData>
  <sheetProtection sheet="1" objects="1" scenarios="1"/>
  <hyperlinks>
    <hyperlink ref="A14" r:id="rId1" xr:uid="{D26BF6B5-3666-421C-861A-B7A5CE101002}"/>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47B9-297F-4AF0-9A9E-BC0CDBB91642}">
  <sheetPr>
    <tabColor rgb="FFFFFF00"/>
  </sheetPr>
  <dimension ref="A1:AJ147"/>
  <sheetViews>
    <sheetView showGridLines="0" zoomScaleNormal="100" workbookViewId="0"/>
  </sheetViews>
  <sheetFormatPr baseColWidth="10" defaultColWidth="0" defaultRowHeight="12.75"/>
  <cols>
    <col min="1" max="1" width="5" customWidth="1"/>
    <col min="2" max="2" width="3.85546875" customWidth="1"/>
    <col min="3" max="4" width="16.85546875" customWidth="1"/>
    <col min="5" max="5" width="14.42578125" customWidth="1"/>
    <col min="6" max="6" width="14.7109375" customWidth="1"/>
    <col min="7" max="9" width="14.140625" customWidth="1"/>
    <col min="10" max="10" width="12.85546875" customWidth="1"/>
    <col min="11" max="12" width="16.140625" customWidth="1"/>
    <col min="13" max="13" width="3.85546875" customWidth="1"/>
    <col min="14" max="14" width="11.42578125" customWidth="1"/>
    <col min="15" max="16" width="11.42578125" hidden="1" customWidth="1"/>
    <col min="17" max="21" width="13.28515625" hidden="1" customWidth="1"/>
    <col min="22" max="36" width="0" hidden="1" customWidth="1"/>
    <col min="37" max="16384" width="11.42578125" hidden="1"/>
  </cols>
  <sheetData>
    <row r="1" spans="1:14" ht="27" customHeight="1">
      <c r="A1" s="73"/>
      <c r="B1" s="73"/>
      <c r="C1" s="73" t="s">
        <v>209</v>
      </c>
      <c r="D1" s="73"/>
      <c r="E1" s="73"/>
      <c r="F1" s="73"/>
      <c r="G1" s="73"/>
      <c r="H1" s="73"/>
      <c r="I1" s="73"/>
      <c r="J1" s="73"/>
      <c r="K1" s="73"/>
      <c r="L1" s="73"/>
      <c r="M1" s="73"/>
      <c r="N1" s="73"/>
    </row>
    <row r="2" spans="1:14" ht="9" customHeight="1">
      <c r="A2" s="80"/>
      <c r="B2" s="80"/>
      <c r="C2" s="80"/>
      <c r="D2" s="81"/>
      <c r="E2" s="80"/>
      <c r="F2" s="80"/>
      <c r="G2" s="80"/>
      <c r="H2" s="80"/>
      <c r="I2" s="80"/>
      <c r="J2" s="80"/>
      <c r="K2" s="80"/>
      <c r="L2" s="80"/>
      <c r="M2" s="80"/>
      <c r="N2" s="80"/>
    </row>
    <row r="3" spans="1:14" ht="21.75" customHeight="1">
      <c r="A3" s="80"/>
      <c r="B3" s="80"/>
      <c r="C3" s="110" t="s">
        <v>181</v>
      </c>
      <c r="D3" s="109"/>
      <c r="E3" s="80"/>
      <c r="F3" s="80"/>
      <c r="G3" s="80"/>
      <c r="H3" s="80"/>
      <c r="I3" s="80"/>
      <c r="J3" s="80"/>
      <c r="K3" s="80"/>
      <c r="L3" s="80"/>
      <c r="M3" s="80"/>
      <c r="N3" s="80"/>
    </row>
    <row r="4" spans="1:14" ht="9" customHeight="1">
      <c r="A4" s="80"/>
      <c r="B4" s="80"/>
      <c r="C4" s="80"/>
      <c r="D4" s="81"/>
      <c r="E4" s="80"/>
      <c r="F4" s="80"/>
      <c r="G4" s="80"/>
      <c r="H4" s="80"/>
      <c r="I4" s="80"/>
      <c r="J4" s="80"/>
      <c r="K4" s="80"/>
      <c r="L4" s="80"/>
      <c r="M4" s="80"/>
      <c r="N4" s="80"/>
    </row>
    <row r="5" spans="1:14" ht="26.25" customHeight="1">
      <c r="A5" s="80"/>
      <c r="B5" s="90" t="s">
        <v>135</v>
      </c>
      <c r="C5" s="90" t="s">
        <v>147</v>
      </c>
      <c r="D5" s="81"/>
      <c r="E5" s="92" t="s">
        <v>150</v>
      </c>
      <c r="F5" s="80"/>
      <c r="G5" s="80"/>
      <c r="H5" s="80"/>
      <c r="I5" s="80"/>
      <c r="J5" s="80"/>
      <c r="K5" s="80"/>
      <c r="L5" s="80"/>
      <c r="M5" s="80"/>
      <c r="N5" s="80"/>
    </row>
    <row r="6" spans="1:14" ht="39.75" customHeight="1">
      <c r="A6" s="80"/>
      <c r="B6" s="80"/>
      <c r="C6" s="93" t="s">
        <v>149</v>
      </c>
      <c r="D6" s="93" t="s">
        <v>212</v>
      </c>
      <c r="E6" s="93" t="s">
        <v>210</v>
      </c>
      <c r="F6" s="93" t="s">
        <v>211</v>
      </c>
      <c r="G6" s="80"/>
      <c r="H6" s="80"/>
      <c r="I6" s="80"/>
      <c r="J6" s="80"/>
      <c r="K6" s="80"/>
      <c r="L6" s="80"/>
      <c r="M6" s="80"/>
      <c r="N6" s="80"/>
    </row>
    <row r="7" spans="1:14" ht="18" customHeight="1">
      <c r="A7" s="80"/>
      <c r="B7" s="80"/>
      <c r="C7" s="133">
        <v>43831</v>
      </c>
      <c r="D7" s="77">
        <v>21200</v>
      </c>
      <c r="E7" s="77">
        <v>19978</v>
      </c>
      <c r="F7" s="77">
        <v>24561</v>
      </c>
      <c r="G7" s="80"/>
      <c r="H7" s="80"/>
      <c r="I7" s="80"/>
      <c r="J7" s="80"/>
      <c r="K7" s="80"/>
      <c r="L7" s="80"/>
      <c r="M7" s="80"/>
      <c r="N7" s="80"/>
    </row>
    <row r="8" spans="1:14" ht="18" customHeight="1">
      <c r="A8" s="80"/>
      <c r="B8" s="80"/>
      <c r="C8" s="94">
        <f>EOMONTH(C7,0)+1</f>
        <v>43862</v>
      </c>
      <c r="D8" s="77">
        <v>18070</v>
      </c>
      <c r="E8" s="77">
        <v>16762</v>
      </c>
      <c r="F8" s="77">
        <v>29104</v>
      </c>
      <c r="G8" s="80"/>
      <c r="H8" s="80"/>
      <c r="I8" s="80"/>
      <c r="J8" s="80"/>
      <c r="K8" s="80"/>
      <c r="L8" s="80"/>
      <c r="M8" s="80"/>
      <c r="N8" s="80"/>
    </row>
    <row r="9" spans="1:14" ht="18" customHeight="1">
      <c r="A9" s="80"/>
      <c r="B9" s="80"/>
      <c r="C9" s="94">
        <f>EOMONTH(C8,0)+1</f>
        <v>43891</v>
      </c>
      <c r="D9" s="77">
        <v>25268</v>
      </c>
      <c r="E9" s="77">
        <v>25940</v>
      </c>
      <c r="F9" s="77">
        <v>29942</v>
      </c>
      <c r="G9" s="80"/>
      <c r="H9" s="80"/>
      <c r="I9" s="80"/>
      <c r="J9" s="80"/>
      <c r="K9" s="80"/>
      <c r="L9" s="80"/>
      <c r="M9" s="80"/>
      <c r="N9" s="80"/>
    </row>
    <row r="10" spans="1:14" ht="18" customHeight="1">
      <c r="A10" s="80"/>
      <c r="B10" s="80"/>
      <c r="C10" s="94">
        <f t="shared" ref="C10:C18" si="0">EOMONTH(C9,0)+1</f>
        <v>43922</v>
      </c>
      <c r="D10" s="77">
        <v>28148</v>
      </c>
      <c r="E10" s="77">
        <v>25641</v>
      </c>
      <c r="F10" s="77">
        <v>20599</v>
      </c>
      <c r="G10" s="80"/>
      <c r="H10" s="80"/>
      <c r="I10" s="80"/>
      <c r="J10" s="80"/>
      <c r="K10" s="80"/>
      <c r="L10" s="80"/>
      <c r="M10" s="80"/>
      <c r="N10" s="80"/>
    </row>
    <row r="11" spans="1:14" ht="18" customHeight="1">
      <c r="A11" s="80"/>
      <c r="B11" s="80"/>
      <c r="C11" s="94">
        <f t="shared" si="0"/>
        <v>43952</v>
      </c>
      <c r="D11" s="77">
        <v>21977</v>
      </c>
      <c r="E11" s="77">
        <v>20635</v>
      </c>
      <c r="F11" s="77">
        <v>25956</v>
      </c>
      <c r="G11" s="80"/>
      <c r="H11" s="80"/>
      <c r="I11" s="80"/>
      <c r="J11" s="80"/>
      <c r="K11" s="80"/>
      <c r="L11" s="80"/>
      <c r="M11" s="80"/>
      <c r="N11" s="80"/>
    </row>
    <row r="12" spans="1:14" ht="18" customHeight="1">
      <c r="A12" s="80"/>
      <c r="B12" s="80"/>
      <c r="C12" s="94">
        <f t="shared" si="0"/>
        <v>43983</v>
      </c>
      <c r="D12" s="77">
        <v>25720</v>
      </c>
      <c r="E12" s="77">
        <v>23841</v>
      </c>
      <c r="F12" s="77">
        <v>21874</v>
      </c>
      <c r="G12" s="80"/>
      <c r="H12" s="80"/>
      <c r="I12" s="80"/>
      <c r="J12" s="80"/>
      <c r="K12" s="80"/>
      <c r="L12" s="80"/>
      <c r="M12" s="80"/>
      <c r="N12" s="80"/>
    </row>
    <row r="13" spans="1:14" ht="18" customHeight="1">
      <c r="A13" s="80"/>
      <c r="B13" s="80"/>
      <c r="C13" s="94">
        <f t="shared" si="0"/>
        <v>44013</v>
      </c>
      <c r="D13" s="77">
        <v>21421</v>
      </c>
      <c r="E13" s="77">
        <v>26850</v>
      </c>
      <c r="F13" s="77">
        <v>22478</v>
      </c>
      <c r="G13" s="80"/>
      <c r="H13" s="80"/>
      <c r="I13" s="80"/>
      <c r="J13" s="80"/>
      <c r="K13" s="80"/>
      <c r="L13" s="80"/>
      <c r="M13" s="80"/>
      <c r="N13" s="80"/>
    </row>
    <row r="14" spans="1:14" ht="18" customHeight="1">
      <c r="A14" s="80"/>
      <c r="B14" s="80"/>
      <c r="C14" s="94">
        <f t="shared" si="0"/>
        <v>44044</v>
      </c>
      <c r="D14" s="77">
        <v>23717</v>
      </c>
      <c r="E14" s="77">
        <v>25111</v>
      </c>
      <c r="F14" s="77">
        <v>20415</v>
      </c>
      <c r="G14" s="80"/>
      <c r="H14" s="80"/>
      <c r="I14" s="80"/>
      <c r="J14" s="80"/>
      <c r="K14" s="80"/>
      <c r="L14" s="80"/>
      <c r="M14" s="80"/>
      <c r="N14" s="80"/>
    </row>
    <row r="15" spans="1:14" ht="18" customHeight="1">
      <c r="A15" s="80"/>
      <c r="B15" s="80"/>
      <c r="C15" s="94">
        <f t="shared" si="0"/>
        <v>44075</v>
      </c>
      <c r="D15" s="77">
        <v>28321</v>
      </c>
      <c r="E15" s="77">
        <v>16999</v>
      </c>
      <c r="F15" s="77">
        <v>18392</v>
      </c>
      <c r="G15" s="80"/>
      <c r="H15" s="80"/>
      <c r="I15" s="80"/>
      <c r="J15" s="80"/>
      <c r="K15" s="80"/>
      <c r="L15" s="80"/>
      <c r="M15" s="80"/>
      <c r="N15" s="80"/>
    </row>
    <row r="16" spans="1:14" ht="18" customHeight="1">
      <c r="A16" s="80"/>
      <c r="B16" s="80"/>
      <c r="C16" s="94">
        <f t="shared" si="0"/>
        <v>44105</v>
      </c>
      <c r="D16" s="77">
        <v>23852</v>
      </c>
      <c r="E16" s="77">
        <v>25407</v>
      </c>
      <c r="F16" s="77">
        <v>21662</v>
      </c>
      <c r="G16" s="80"/>
      <c r="H16" s="80"/>
      <c r="I16" s="80"/>
      <c r="J16" s="80"/>
      <c r="K16" s="80"/>
      <c r="L16" s="80"/>
      <c r="M16" s="80"/>
      <c r="N16" s="80"/>
    </row>
    <row r="17" spans="1:14" ht="18" customHeight="1">
      <c r="A17" s="80"/>
      <c r="B17" s="80"/>
      <c r="C17" s="94">
        <f t="shared" si="0"/>
        <v>44136</v>
      </c>
      <c r="D17" s="77"/>
      <c r="E17" s="77">
        <v>20712</v>
      </c>
      <c r="F17" s="77">
        <v>21571</v>
      </c>
      <c r="G17" s="80"/>
      <c r="H17" s="80"/>
      <c r="I17" s="80"/>
      <c r="J17" s="80"/>
      <c r="K17" s="80"/>
      <c r="L17" s="80"/>
      <c r="M17" s="80"/>
      <c r="N17" s="80"/>
    </row>
    <row r="18" spans="1:14" ht="18" customHeight="1">
      <c r="A18" s="80"/>
      <c r="B18" s="80"/>
      <c r="C18" s="94">
        <f t="shared" si="0"/>
        <v>44166</v>
      </c>
      <c r="D18" s="77"/>
      <c r="E18" s="77">
        <v>15324</v>
      </c>
      <c r="F18" s="77">
        <v>18102</v>
      </c>
      <c r="G18" s="80"/>
      <c r="H18" s="80"/>
      <c r="I18" s="80"/>
      <c r="J18" s="80"/>
      <c r="K18" s="80"/>
      <c r="L18" s="80"/>
      <c r="M18" s="80"/>
      <c r="N18" s="80"/>
    </row>
    <row r="19" spans="1:14" ht="18" customHeight="1">
      <c r="A19" s="80"/>
      <c r="B19" s="80"/>
      <c r="C19" s="80"/>
      <c r="D19" s="81"/>
      <c r="E19" s="80"/>
      <c r="F19" s="80"/>
      <c r="G19" s="80"/>
      <c r="H19" s="80"/>
      <c r="I19" s="80"/>
      <c r="J19" s="80"/>
      <c r="K19" s="80"/>
      <c r="L19" s="80"/>
      <c r="M19" s="80"/>
      <c r="N19" s="80"/>
    </row>
    <row r="20" spans="1:14" ht="26.25" customHeight="1">
      <c r="A20" s="80"/>
      <c r="B20" s="90" t="s">
        <v>136</v>
      </c>
      <c r="C20" s="90" t="s">
        <v>148</v>
      </c>
      <c r="D20" s="81"/>
      <c r="E20" s="80"/>
      <c r="F20" s="80"/>
      <c r="G20" s="80"/>
      <c r="H20" s="80"/>
      <c r="I20" s="80"/>
      <c r="J20" s="80"/>
      <c r="K20" s="80"/>
      <c r="L20" s="80"/>
      <c r="M20" s="80"/>
      <c r="N20" s="80"/>
    </row>
    <row r="21" spans="1:14" ht="18" customHeight="1">
      <c r="A21" s="80"/>
      <c r="B21" s="80"/>
      <c r="C21" s="72" t="str">
        <f>CHOOSE(language,"Sprache","Language")</f>
        <v>Sprache</v>
      </c>
      <c r="D21" s="82"/>
      <c r="E21" s="71" t="str">
        <f>CHOOSE(language,"Auswahl","Selection")</f>
        <v>Auswahl</v>
      </c>
      <c r="F21" s="134" t="s">
        <v>143</v>
      </c>
      <c r="G21" s="89">
        <f>VLOOKUP(F21,Zellformatvorlagen!$J$87:$K$88,2,FALSE)</f>
        <v>2</v>
      </c>
      <c r="H21" s="80"/>
      <c r="I21" s="80"/>
      <c r="J21" s="80"/>
      <c r="K21" s="80"/>
      <c r="L21" s="80"/>
      <c r="M21" s="80"/>
      <c r="N21" s="80"/>
    </row>
    <row r="22" spans="1:14" ht="17.25" customHeight="1">
      <c r="A22" s="80"/>
      <c r="B22" s="80"/>
      <c r="C22" s="80"/>
      <c r="D22" s="81"/>
      <c r="E22" s="80"/>
      <c r="F22" s="80"/>
      <c r="G22" s="80"/>
      <c r="H22" s="80"/>
      <c r="I22" s="80"/>
      <c r="J22" s="80"/>
      <c r="K22" s="80"/>
      <c r="L22" s="80"/>
      <c r="M22" s="80"/>
      <c r="N22" s="80"/>
    </row>
    <row r="23" spans="1:14" ht="18" customHeight="1">
      <c r="A23" s="80"/>
      <c r="B23" s="80"/>
      <c r="C23" s="69" t="s">
        <v>165</v>
      </c>
      <c r="D23" s="69"/>
      <c r="E23" s="71" t="s">
        <v>129</v>
      </c>
      <c r="F23" s="135">
        <v>1</v>
      </c>
      <c r="G23" s="80"/>
      <c r="H23" s="80"/>
      <c r="I23" s="80"/>
      <c r="J23" s="80"/>
      <c r="K23" s="80"/>
      <c r="L23" s="80"/>
      <c r="M23" s="80"/>
      <c r="N23" s="80"/>
    </row>
    <row r="24" spans="1:14" ht="18" customHeight="1">
      <c r="A24" s="80"/>
      <c r="B24" s="80"/>
      <c r="C24" s="69" t="s">
        <v>166</v>
      </c>
      <c r="D24" s="69"/>
      <c r="E24" s="71" t="s">
        <v>129</v>
      </c>
      <c r="F24" s="135">
        <v>0</v>
      </c>
      <c r="G24" s="80"/>
      <c r="H24" s="101" t="s">
        <v>167</v>
      </c>
      <c r="I24" s="136">
        <v>0.05</v>
      </c>
      <c r="J24" s="95" t="str">
        <f>IF($F$24=0," Nicht aktiviert !","")</f>
        <v xml:space="preserve"> Nicht aktiviert !</v>
      </c>
      <c r="K24" s="80"/>
      <c r="L24" s="80"/>
      <c r="M24" s="80"/>
      <c r="N24" s="80"/>
    </row>
    <row r="25" spans="1:14" ht="18" customHeight="1">
      <c r="A25" s="80"/>
      <c r="B25" s="80"/>
      <c r="C25" s="107" t="s">
        <v>213</v>
      </c>
      <c r="D25" s="81"/>
      <c r="E25" s="80"/>
      <c r="F25" s="12" t="s">
        <v>176</v>
      </c>
      <c r="G25" s="12" t="s">
        <v>171</v>
      </c>
      <c r="H25" s="80"/>
      <c r="I25" s="80"/>
      <c r="J25" s="80"/>
      <c r="K25" s="80"/>
      <c r="L25" s="80"/>
      <c r="M25" s="80"/>
      <c r="N25" s="80"/>
    </row>
    <row r="26" spans="1:14" ht="18" customHeight="1">
      <c r="A26" s="80"/>
      <c r="B26" s="80"/>
      <c r="C26" s="69" t="s">
        <v>219</v>
      </c>
      <c r="D26" s="69"/>
      <c r="E26" s="71"/>
      <c r="F26" s="137">
        <v>-9.99</v>
      </c>
      <c r="G26" s="138" t="str">
        <f>_xlfn.UNICHAR(HEX2DEC("1F44E"))&amp;_xlfn.UNICHAR(HEX2DEC("1F44E"))</f>
        <v>👎👎</v>
      </c>
      <c r="H26" s="80"/>
      <c r="I26" s="80"/>
      <c r="J26" s="80"/>
      <c r="K26" s="80"/>
      <c r="L26" s="80"/>
      <c r="M26" s="80"/>
      <c r="N26" s="80"/>
    </row>
    <row r="27" spans="1:14" ht="18" customHeight="1">
      <c r="A27" s="80"/>
      <c r="B27" s="80"/>
      <c r="C27" s="69" t="s">
        <v>214</v>
      </c>
      <c r="D27" s="69"/>
      <c r="E27" s="71"/>
      <c r="F27" s="139">
        <v>-0.25</v>
      </c>
      <c r="G27" s="134" t="str">
        <f>_xlfn.UNICHAR(HEX2DEC("1F44E"))&amp;_xlfn.UNICHAR(HEX2DEC("1F44E"))</f>
        <v>👎👎</v>
      </c>
      <c r="H27" s="80"/>
      <c r="I27" s="80"/>
      <c r="J27" s="80"/>
      <c r="K27" s="80"/>
      <c r="L27" s="80"/>
      <c r="M27" s="80"/>
      <c r="N27" s="80"/>
    </row>
    <row r="28" spans="1:14" ht="18" customHeight="1">
      <c r="A28" s="80"/>
      <c r="B28" s="80"/>
      <c r="C28" s="69" t="s">
        <v>215</v>
      </c>
      <c r="D28" s="69"/>
      <c r="E28" s="71"/>
      <c r="F28" s="139">
        <v>-0.1</v>
      </c>
      <c r="G28" s="134" t="str">
        <f>_xlfn.UNICHAR(HEX2DEC("1F44E"))</f>
        <v>👎</v>
      </c>
      <c r="H28" s="80"/>
      <c r="I28" s="80" t="s">
        <v>177</v>
      </c>
      <c r="J28" s="80"/>
      <c r="K28" s="80"/>
      <c r="L28" s="80"/>
      <c r="M28" s="80"/>
      <c r="N28" s="80"/>
    </row>
    <row r="29" spans="1:14" ht="18" customHeight="1">
      <c r="A29" s="80"/>
      <c r="B29" s="80"/>
      <c r="C29" s="69" t="s">
        <v>216</v>
      </c>
      <c r="D29" s="69"/>
      <c r="E29" s="71"/>
      <c r="F29" s="140">
        <v>0</v>
      </c>
      <c r="G29" s="134" t="str">
        <f>_xlfn.UNICHAR(HEX2DEC("1F44C"))</f>
        <v>👌</v>
      </c>
      <c r="H29" s="80"/>
      <c r="I29" s="98" t="s">
        <v>139</v>
      </c>
      <c r="J29" s="80"/>
      <c r="K29" s="80"/>
      <c r="L29" s="80"/>
      <c r="M29" s="80"/>
      <c r="N29" s="80"/>
    </row>
    <row r="30" spans="1:14" ht="18" customHeight="1">
      <c r="A30" s="80"/>
      <c r="B30" s="80"/>
      <c r="C30" s="69" t="s">
        <v>217</v>
      </c>
      <c r="D30" s="69"/>
      <c r="E30" s="71"/>
      <c r="F30" s="140">
        <v>0.1</v>
      </c>
      <c r="G30" s="134" t="str">
        <f>_xlfn.UNICHAR(HEX2DEC("1F44D"))</f>
        <v>👍</v>
      </c>
      <c r="H30" s="80"/>
      <c r="I30" s="80"/>
      <c r="J30" s="80"/>
      <c r="K30" s="80"/>
      <c r="L30" s="80"/>
      <c r="M30" s="80"/>
      <c r="N30" s="80"/>
    </row>
    <row r="31" spans="1:14" ht="18" customHeight="1">
      <c r="A31" s="80"/>
      <c r="B31" s="80"/>
      <c r="C31" s="69" t="s">
        <v>218</v>
      </c>
      <c r="D31" s="69"/>
      <c r="E31" s="71"/>
      <c r="F31" s="140">
        <v>0.25</v>
      </c>
      <c r="G31" s="134" t="str">
        <f>_xlfn.UNICHAR(HEX2DEC("1F44D"))&amp;_xlfn.UNICHAR(HEX2DEC("1F44D"))</f>
        <v>👍👍</v>
      </c>
      <c r="H31" s="80"/>
      <c r="I31" s="80"/>
      <c r="J31" s="80"/>
      <c r="K31" s="80"/>
      <c r="L31" s="80"/>
      <c r="M31" s="80"/>
      <c r="N31" s="80"/>
    </row>
    <row r="32" spans="1:14" ht="17.25" customHeight="1">
      <c r="A32" s="80"/>
      <c r="B32" s="80"/>
      <c r="C32" s="80"/>
      <c r="D32" s="80"/>
      <c r="E32" s="80"/>
      <c r="F32" s="80"/>
      <c r="G32" s="80"/>
      <c r="H32" s="80"/>
      <c r="I32" s="80"/>
      <c r="J32" s="80"/>
      <c r="K32" s="80"/>
      <c r="L32" s="80"/>
      <c r="M32" s="80"/>
      <c r="N32" s="80"/>
    </row>
    <row r="33" spans="1:36" ht="18" customHeight="1">
      <c r="A33" s="80"/>
      <c r="B33" s="80"/>
      <c r="C33" s="69" t="s">
        <v>207</v>
      </c>
      <c r="D33" s="69"/>
      <c r="E33" s="71" t="s">
        <v>129</v>
      </c>
      <c r="F33" s="135">
        <v>1</v>
      </c>
      <c r="G33" s="80"/>
      <c r="H33" s="80"/>
      <c r="I33" s="80"/>
      <c r="J33" s="80"/>
      <c r="K33" s="80"/>
      <c r="L33" s="80"/>
      <c r="M33" s="80"/>
      <c r="N33" s="80"/>
    </row>
    <row r="34" spans="1:36" ht="19.5" customHeight="1">
      <c r="A34" s="80"/>
      <c r="B34" s="80"/>
      <c r="C34" s="107" t="s">
        <v>179</v>
      </c>
      <c r="D34" s="81"/>
      <c r="E34" s="80"/>
      <c r="F34" s="80"/>
      <c r="G34" s="80"/>
      <c r="H34" s="80"/>
      <c r="I34" s="80"/>
      <c r="J34" s="80"/>
      <c r="K34" s="103" t="s">
        <v>170</v>
      </c>
      <c r="L34" s="104">
        <f>COUNTIF($F$40:$F$51,"&lt;&gt;0")</f>
        <v>10</v>
      </c>
      <c r="M34" s="80"/>
      <c r="N34" s="80"/>
    </row>
    <row r="35" spans="1:36" ht="18" customHeight="1">
      <c r="A35" s="80"/>
      <c r="B35" s="80"/>
      <c r="C35" s="69" t="s">
        <v>154</v>
      </c>
      <c r="D35" s="69"/>
      <c r="E35" s="71" t="s">
        <v>208</v>
      </c>
      <c r="F35" s="152" t="str">
        <f>CHOOSE(language2,"Gesamtkosten: PLAN vs. IST ("&amp;YEAR(C7)&amp;")","Total costs: Budget vs Actual ("&amp;YEAR(C7)&amp;")")</f>
        <v>Total costs: Budget vs Actual (2020)</v>
      </c>
      <c r="G35" s="153"/>
      <c r="H35" s="153"/>
      <c r="I35" s="154"/>
      <c r="J35" s="80"/>
      <c r="K35" s="101" t="str">
        <f>"Plan bis Monat " &amp;$L$34</f>
        <v>Plan bis Monat 10</v>
      </c>
      <c r="L35" s="104">
        <f ca="1">SUM(OFFSET($G$40,0,0,COUNTIF($F$40:$F$51,"&lt;&gt;0")))</f>
        <v>227164</v>
      </c>
      <c r="M35" s="80"/>
      <c r="N35" s="80"/>
    </row>
    <row r="36" spans="1:36" ht="18" customHeight="1">
      <c r="A36" s="80"/>
      <c r="B36" s="80"/>
      <c r="C36" s="69" t="s">
        <v>180</v>
      </c>
      <c r="D36" s="69"/>
      <c r="E36" s="71" t="s">
        <v>208</v>
      </c>
      <c r="F36" s="155" t="str">
        <f ca="1">CHOOSE(language2,"Kumulierte Abweichung bis Monat " &amp;$L$34 &amp;": "&amp;TEXT($L$36,"#.##0_ ;-#.##0")&amp;" EUR bzw. "&amp;TEXT($L$36/$L$35,"+0,0%;-0,0%"),"Cumulative variance until month " &amp;$L$34 &amp;": "&amp;TEXT($L$36,"#.##0_ ;-#.##0")&amp;" EUR or "&amp;TEXT($L$36/$L$35,"+0,0%;-0,0%"))</f>
        <v>Cumulative variance until month 10: 10.530  EUR or +4,6%</v>
      </c>
      <c r="G36" s="155"/>
      <c r="H36" s="155"/>
      <c r="I36" s="155"/>
      <c r="J36" s="80"/>
      <c r="K36" s="101" t="str">
        <f>"Abw. bis Monat " &amp;$L$34</f>
        <v>Abw. bis Monat 10</v>
      </c>
      <c r="L36" s="104">
        <f ca="1">-SUM(OFFSET($I$40,0,0,COUNTIF($F$40:$F$51,"&lt;&gt;0")))</f>
        <v>10530</v>
      </c>
      <c r="M36" s="80"/>
      <c r="N36" s="80"/>
    </row>
    <row r="37" spans="1:36" ht="18" customHeight="1">
      <c r="A37" s="80"/>
      <c r="B37" s="80"/>
      <c r="C37" s="80"/>
      <c r="D37" s="81"/>
      <c r="E37" s="80"/>
      <c r="F37" s="80"/>
      <c r="G37" s="80"/>
      <c r="H37" s="80"/>
      <c r="I37" s="80"/>
      <c r="J37" s="80"/>
      <c r="K37" s="80"/>
      <c r="L37" s="80"/>
      <c r="M37" s="80"/>
      <c r="N37" s="80"/>
    </row>
    <row r="38" spans="1:36" ht="26.25" customHeight="1">
      <c r="A38" s="80"/>
      <c r="B38" s="90" t="s">
        <v>134</v>
      </c>
      <c r="C38" s="90" t="s">
        <v>151</v>
      </c>
      <c r="D38" s="81"/>
      <c r="E38" s="80"/>
      <c r="F38" s="80"/>
      <c r="G38" s="80"/>
      <c r="H38" s="80"/>
      <c r="I38" s="80"/>
      <c r="J38" s="102"/>
      <c r="K38" s="80"/>
      <c r="L38" s="80"/>
      <c r="M38" s="80"/>
      <c r="N38" s="80"/>
    </row>
    <row r="39" spans="1:36" ht="39" customHeight="1">
      <c r="A39" s="80"/>
      <c r="B39" s="80"/>
      <c r="C39" s="93" t="str">
        <f>CHOOSE(language2,"Quartal","Quarter")</f>
        <v>Quarter</v>
      </c>
      <c r="D39" s="93" t="str">
        <f>CHOOSE(language2,"% Abw.
pos./(neg.)","Variance
pos./(neg.)")</f>
        <v>Variance
pos./(neg.)</v>
      </c>
      <c r="E39" s="93" t="str">
        <f>CHOOSE(language2,"Monat","Month")</f>
        <v>Month</v>
      </c>
      <c r="F39" s="93" t="str">
        <f>CHOOSE(language2,"IST","ACTUAL")</f>
        <v>ACTUAL</v>
      </c>
      <c r="G39" s="93" t="str">
        <f>CHOOSE(language2,"PLAN","BUDGET")</f>
        <v>BUDGET</v>
      </c>
      <c r="H39" s="93" t="str">
        <f>CHOOSE(language2,"Vorjahr" &amp;IF(VJ_on=0," (aus)",""),"Previous Year" &amp;IF(VJ_on=0," (off)",""))</f>
        <v>Previous Year</v>
      </c>
      <c r="I39" s="93" t="str">
        <f>CHOOSE(language2,"Abweichung","Variance")</f>
        <v>Variance</v>
      </c>
      <c r="J39" s="93" t="s">
        <v>140</v>
      </c>
      <c r="K39" s="93" t="str">
        <f>CHOOSE(language2,"% Abw.
pos.","% Variance
pos.")</f>
        <v>% Variance
pos.</v>
      </c>
      <c r="L39" s="93" t="str">
        <f>CHOOSE(language2,"% Abw.
neg..","% Variance
neg.")</f>
        <v>% Variance
neg.</v>
      </c>
      <c r="M39" s="80"/>
      <c r="N39" s="80"/>
      <c r="Q39" s="87"/>
      <c r="V39" s="87"/>
      <c r="X39" s="87"/>
      <c r="Z39" s="87"/>
      <c r="AA39" s="87"/>
      <c r="AB39" s="87"/>
      <c r="AC39" s="87"/>
      <c r="AD39" s="87"/>
      <c r="AE39" s="87"/>
      <c r="AF39" s="87"/>
      <c r="AG39" s="87"/>
      <c r="AH39" s="87"/>
      <c r="AI39" s="87"/>
      <c r="AJ39" s="87"/>
    </row>
    <row r="40" spans="1:36" ht="18" customHeight="1">
      <c r="A40" s="80"/>
      <c r="B40" s="80"/>
      <c r="C40" s="96">
        <f>ROUNDUP(MONTH(C7)/3,0)</f>
        <v>1</v>
      </c>
      <c r="D40" s="99">
        <f t="shared" ref="D40:D51" si="1">IF(F40=0," ",I40/G40)</f>
        <v>-6.1167284012413656E-2</v>
      </c>
      <c r="E40" s="91" t="str">
        <f>CHOOSE(language2,VLOOKUP(MONTH(C7),Zellformatvorlagen!$I$66:$K$77,3,FALSE),VLOOKUP(MONTH(C7),Zellformatvorlagen!$I$66:$K$77,2,FALSE))</f>
        <v>Jan</v>
      </c>
      <c r="F40" s="100">
        <f>D7</f>
        <v>21200</v>
      </c>
      <c r="G40" s="100">
        <f>E7</f>
        <v>19978</v>
      </c>
      <c r="H40" s="100">
        <f>IF($F$33=1,F7,NA())</f>
        <v>24561</v>
      </c>
      <c r="I40" s="100">
        <f>IF(F40=0,0,G40-F40)</f>
        <v>-1222</v>
      </c>
      <c r="J40" s="100">
        <f t="shared" ref="J40:J51" si="2">IF($F$24=0,MAX(F40:G40),MAX($F$40:$G$51)*(1+$I$24))</f>
        <v>21200</v>
      </c>
      <c r="K40" s="97" t="str">
        <f>IF(OR($F$23=0,F40=0),"",IF(I40&gt;=0,VLOOKUP(D40,$F$26:$G$31,2,TRUE) &amp;" "&amp;TEXT(D40,"0%"),""))</f>
        <v/>
      </c>
      <c r="L40" s="97" t="str">
        <f>IF(OR($F$23=0,F40=0),"",IF(I40&lt;0,VLOOKUP(D40,$F$26:$G$31,2,TRUE) &amp;" "&amp;TEXT(D40,"0%"),""))</f>
        <v>👎 -6%</v>
      </c>
      <c r="M40" s="80"/>
      <c r="N40" s="80"/>
    </row>
    <row r="41" spans="1:36" ht="18" customHeight="1">
      <c r="A41" s="80"/>
      <c r="B41" s="80"/>
      <c r="C41" s="96" t="str">
        <f t="shared" ref="C41:C51" si="3">CHOOSE(MONTH(C8),ROUNDUP(MONTH(C8)/3,0),"","",ROUNDUP(MONTH(C8)/3,0),"","",ROUNDUP(MONTH(C8)/3,0),"","",ROUNDUP(MONTH(C8)/3,0),"","")</f>
        <v/>
      </c>
      <c r="D41" s="99">
        <f t="shared" si="1"/>
        <v>-7.8033647536093542E-2</v>
      </c>
      <c r="E41" s="91" t="str">
        <f>CHOOSE(language2,VLOOKUP(MONTH(C8),Zellformatvorlagen!$I$66:$K$77,3,FALSE),VLOOKUP(MONTH(C8),Zellformatvorlagen!$I$66:$K$77,2,FALSE))</f>
        <v>Feb</v>
      </c>
      <c r="F41" s="100">
        <f>D8</f>
        <v>18070</v>
      </c>
      <c r="G41" s="100">
        <f>E8</f>
        <v>16762</v>
      </c>
      <c r="H41" s="100">
        <f t="shared" ref="H41:H51" si="4">IF($F$33=1,F8,NA())</f>
        <v>29104</v>
      </c>
      <c r="I41" s="100">
        <f t="shared" ref="I41:I51" si="5">IF(F41=0,0,G41-F41)</f>
        <v>-1308</v>
      </c>
      <c r="J41" s="100">
        <f t="shared" si="2"/>
        <v>18070</v>
      </c>
      <c r="K41" s="97" t="str">
        <f t="shared" ref="K41:K51" si="6">IF(OR($F$23=0,F41=0),"",IF(I41&gt;=0,VLOOKUP(D41,$F$26:$G$31,2,TRUE) &amp;" "&amp;TEXT(D41,"0%"),""))</f>
        <v/>
      </c>
      <c r="L41" s="97" t="str">
        <f t="shared" ref="L41:L51" si="7">IF(OR($F$23=0,F41=0),"",IF(I41&lt;0,VLOOKUP(D41,$F$26:$G$31,2,TRUE) &amp;" "&amp;TEXT(D41,"0%"),""))</f>
        <v>👎 -8%</v>
      </c>
      <c r="M41" s="80"/>
      <c r="N41" s="80"/>
    </row>
    <row r="42" spans="1:36" ht="18" customHeight="1">
      <c r="A42" s="80"/>
      <c r="B42" s="80"/>
      <c r="C42" s="96" t="str">
        <f t="shared" si="3"/>
        <v/>
      </c>
      <c r="D42" s="99">
        <f t="shared" si="1"/>
        <v>2.5905936777178104E-2</v>
      </c>
      <c r="E42" s="91" t="str">
        <f>CHOOSE(language2,VLOOKUP(MONTH(C9),Zellformatvorlagen!$I$66:$K$77,3,FALSE),VLOOKUP(MONTH(C9),Zellformatvorlagen!$I$66:$K$77,2,FALSE))</f>
        <v>Mar</v>
      </c>
      <c r="F42" s="100">
        <f t="shared" ref="F42:G51" si="8">D9</f>
        <v>25268</v>
      </c>
      <c r="G42" s="100">
        <f t="shared" si="8"/>
        <v>25940</v>
      </c>
      <c r="H42" s="100">
        <f t="shared" si="4"/>
        <v>29942</v>
      </c>
      <c r="I42" s="100">
        <f t="shared" si="5"/>
        <v>672</v>
      </c>
      <c r="J42" s="100">
        <f t="shared" si="2"/>
        <v>25940</v>
      </c>
      <c r="K42" s="97" t="str">
        <f t="shared" si="6"/>
        <v>👌 3%</v>
      </c>
      <c r="L42" s="97" t="str">
        <f t="shared" si="7"/>
        <v/>
      </c>
      <c r="M42" s="80"/>
      <c r="N42" s="80"/>
      <c r="R42" s="82"/>
      <c r="S42" s="82"/>
    </row>
    <row r="43" spans="1:36" ht="18" customHeight="1">
      <c r="A43" s="80"/>
      <c r="B43" s="80"/>
      <c r="C43" s="96">
        <f t="shared" si="3"/>
        <v>2</v>
      </c>
      <c r="D43" s="99">
        <f t="shared" si="1"/>
        <v>-9.777309777309777E-2</v>
      </c>
      <c r="E43" s="91" t="str">
        <f>CHOOSE(language2,VLOOKUP(MONTH(C10),Zellformatvorlagen!$I$66:$K$77,3,FALSE),VLOOKUP(MONTH(C10),Zellformatvorlagen!$I$66:$K$77,2,FALSE))</f>
        <v>Apr</v>
      </c>
      <c r="F43" s="100">
        <f t="shared" si="8"/>
        <v>28148</v>
      </c>
      <c r="G43" s="100">
        <f t="shared" si="8"/>
        <v>25641</v>
      </c>
      <c r="H43" s="100">
        <f t="shared" si="4"/>
        <v>20599</v>
      </c>
      <c r="I43" s="100">
        <f t="shared" si="5"/>
        <v>-2507</v>
      </c>
      <c r="J43" s="100">
        <f t="shared" si="2"/>
        <v>28148</v>
      </c>
      <c r="K43" s="97" t="str">
        <f t="shared" si="6"/>
        <v/>
      </c>
      <c r="L43" s="97" t="str">
        <f t="shared" si="7"/>
        <v>👎 -10%</v>
      </c>
      <c r="M43" s="80"/>
      <c r="N43" s="80"/>
    </row>
    <row r="44" spans="1:36" ht="18" customHeight="1">
      <c r="A44" s="80"/>
      <c r="B44" s="80"/>
      <c r="C44" s="96" t="str">
        <f t="shared" si="3"/>
        <v/>
      </c>
      <c r="D44" s="99">
        <f t="shared" si="1"/>
        <v>-6.5035134480251999E-2</v>
      </c>
      <c r="E44" s="91" t="str">
        <f>CHOOSE(language2,VLOOKUP(MONTH(C11),Zellformatvorlagen!$I$66:$K$77,3,FALSE),VLOOKUP(MONTH(C11),Zellformatvorlagen!$I$66:$K$77,2,FALSE))</f>
        <v>May</v>
      </c>
      <c r="F44" s="100">
        <f t="shared" si="8"/>
        <v>21977</v>
      </c>
      <c r="G44" s="100">
        <f t="shared" si="8"/>
        <v>20635</v>
      </c>
      <c r="H44" s="100">
        <f t="shared" si="4"/>
        <v>25956</v>
      </c>
      <c r="I44" s="100">
        <f t="shared" si="5"/>
        <v>-1342</v>
      </c>
      <c r="J44" s="100">
        <f t="shared" si="2"/>
        <v>21977</v>
      </c>
      <c r="K44" s="97" t="str">
        <f t="shared" si="6"/>
        <v/>
      </c>
      <c r="L44" s="97" t="str">
        <f t="shared" si="7"/>
        <v>👎 -7%</v>
      </c>
      <c r="M44" s="80"/>
      <c r="N44" s="80"/>
    </row>
    <row r="45" spans="1:36" ht="18" customHeight="1">
      <c r="A45" s="80"/>
      <c r="B45" s="80"/>
      <c r="C45" s="96" t="str">
        <f t="shared" si="3"/>
        <v/>
      </c>
      <c r="D45" s="99">
        <f t="shared" si="1"/>
        <v>-7.8813808145631478E-2</v>
      </c>
      <c r="E45" s="91" t="str">
        <f>CHOOSE(language2,VLOOKUP(MONTH(C12),Zellformatvorlagen!$I$66:$K$77,3,FALSE),VLOOKUP(MONTH(C12),Zellformatvorlagen!$I$66:$K$77,2,FALSE))</f>
        <v>Jun</v>
      </c>
      <c r="F45" s="100">
        <f t="shared" si="8"/>
        <v>25720</v>
      </c>
      <c r="G45" s="100">
        <f t="shared" si="8"/>
        <v>23841</v>
      </c>
      <c r="H45" s="100">
        <f t="shared" si="4"/>
        <v>21874</v>
      </c>
      <c r="I45" s="100">
        <f t="shared" si="5"/>
        <v>-1879</v>
      </c>
      <c r="J45" s="100">
        <f t="shared" si="2"/>
        <v>25720</v>
      </c>
      <c r="K45" s="97" t="str">
        <f t="shared" si="6"/>
        <v/>
      </c>
      <c r="L45" s="97" t="str">
        <f t="shared" si="7"/>
        <v>👎 -8%</v>
      </c>
      <c r="M45" s="80"/>
      <c r="N45" s="80"/>
    </row>
    <row r="46" spans="1:36" ht="18" customHeight="1">
      <c r="A46" s="80"/>
      <c r="B46" s="80"/>
      <c r="C46" s="96">
        <f t="shared" si="3"/>
        <v>3</v>
      </c>
      <c r="D46" s="99">
        <f t="shared" si="1"/>
        <v>0.20219739292364991</v>
      </c>
      <c r="E46" s="91" t="str">
        <f>CHOOSE(language2,VLOOKUP(MONTH(C13),Zellformatvorlagen!$I$66:$K$77,3,FALSE),VLOOKUP(MONTH(C13),Zellformatvorlagen!$I$66:$K$77,2,FALSE))</f>
        <v>Jul</v>
      </c>
      <c r="F46" s="100">
        <f t="shared" si="8"/>
        <v>21421</v>
      </c>
      <c r="G46" s="100">
        <f t="shared" si="8"/>
        <v>26850</v>
      </c>
      <c r="H46" s="100">
        <f t="shared" si="4"/>
        <v>22478</v>
      </c>
      <c r="I46" s="100">
        <f t="shared" si="5"/>
        <v>5429</v>
      </c>
      <c r="J46" s="100">
        <f t="shared" si="2"/>
        <v>26850</v>
      </c>
      <c r="K46" s="97" t="str">
        <f t="shared" si="6"/>
        <v>👍 20%</v>
      </c>
      <c r="L46" s="97" t="str">
        <f t="shared" si="7"/>
        <v/>
      </c>
      <c r="M46" s="80"/>
      <c r="N46" s="80"/>
    </row>
    <row r="47" spans="1:36" ht="18" customHeight="1">
      <c r="A47" s="80"/>
      <c r="B47" s="80"/>
      <c r="C47" s="96" t="str">
        <f t="shared" si="3"/>
        <v/>
      </c>
      <c r="D47" s="99">
        <f t="shared" si="1"/>
        <v>5.5513519971327308E-2</v>
      </c>
      <c r="E47" s="91" t="str">
        <f>CHOOSE(language2,VLOOKUP(MONTH(C14),Zellformatvorlagen!$I$66:$K$77,3,FALSE),VLOOKUP(MONTH(C14),Zellformatvorlagen!$I$66:$K$77,2,FALSE))</f>
        <v>Aug</v>
      </c>
      <c r="F47" s="100">
        <f t="shared" si="8"/>
        <v>23717</v>
      </c>
      <c r="G47" s="100">
        <f t="shared" si="8"/>
        <v>25111</v>
      </c>
      <c r="H47" s="100">
        <f t="shared" si="4"/>
        <v>20415</v>
      </c>
      <c r="I47" s="100">
        <f t="shared" si="5"/>
        <v>1394</v>
      </c>
      <c r="J47" s="100">
        <f t="shared" si="2"/>
        <v>25111</v>
      </c>
      <c r="K47" s="97" t="str">
        <f t="shared" si="6"/>
        <v>👌 6%</v>
      </c>
      <c r="L47" s="97" t="str">
        <f t="shared" si="7"/>
        <v/>
      </c>
      <c r="M47" s="80"/>
      <c r="N47" s="80"/>
    </row>
    <row r="48" spans="1:36" ht="18" customHeight="1">
      <c r="A48" s="80"/>
      <c r="B48" s="80"/>
      <c r="C48" s="96" t="str">
        <f t="shared" si="3"/>
        <v/>
      </c>
      <c r="D48" s="99">
        <f t="shared" si="1"/>
        <v>-0.66603917877522212</v>
      </c>
      <c r="E48" s="91" t="str">
        <f>CHOOSE(language2,VLOOKUP(MONTH(C15),Zellformatvorlagen!$I$66:$K$77,3,FALSE),VLOOKUP(MONTH(C15),Zellformatvorlagen!$I$66:$K$77,2,FALSE))</f>
        <v>Sep</v>
      </c>
      <c r="F48" s="100">
        <f t="shared" si="8"/>
        <v>28321</v>
      </c>
      <c r="G48" s="100">
        <f t="shared" si="8"/>
        <v>16999</v>
      </c>
      <c r="H48" s="100">
        <f t="shared" si="4"/>
        <v>18392</v>
      </c>
      <c r="I48" s="100">
        <f t="shared" si="5"/>
        <v>-11322</v>
      </c>
      <c r="J48" s="100">
        <f t="shared" si="2"/>
        <v>28321</v>
      </c>
      <c r="K48" s="97" t="str">
        <f t="shared" si="6"/>
        <v/>
      </c>
      <c r="L48" s="97" t="str">
        <f t="shared" si="7"/>
        <v>👎👎 -67%</v>
      </c>
      <c r="M48" s="80"/>
      <c r="N48" s="80"/>
      <c r="S48" s="69"/>
      <c r="T48" s="69"/>
    </row>
    <row r="49" spans="1:14" ht="18" customHeight="1">
      <c r="A49" s="80"/>
      <c r="B49" s="80"/>
      <c r="C49" s="96">
        <f t="shared" si="3"/>
        <v>4</v>
      </c>
      <c r="D49" s="99">
        <f t="shared" si="1"/>
        <v>6.1203605305624437E-2</v>
      </c>
      <c r="E49" s="91" t="str">
        <f>CHOOSE(language2,VLOOKUP(MONTH(C16),Zellformatvorlagen!$I$66:$K$77,3,FALSE),VLOOKUP(MONTH(C16),Zellformatvorlagen!$I$66:$K$77,2,FALSE))</f>
        <v>Oct</v>
      </c>
      <c r="F49" s="100">
        <f t="shared" si="8"/>
        <v>23852</v>
      </c>
      <c r="G49" s="100">
        <f t="shared" si="8"/>
        <v>25407</v>
      </c>
      <c r="H49" s="100">
        <f t="shared" si="4"/>
        <v>21662</v>
      </c>
      <c r="I49" s="100">
        <f t="shared" si="5"/>
        <v>1555</v>
      </c>
      <c r="J49" s="100">
        <f t="shared" si="2"/>
        <v>25407</v>
      </c>
      <c r="K49" s="97" t="str">
        <f t="shared" si="6"/>
        <v>👌 6%</v>
      </c>
      <c r="L49" s="97" t="str">
        <f t="shared" si="7"/>
        <v/>
      </c>
      <c r="M49" s="80"/>
      <c r="N49" s="80"/>
    </row>
    <row r="50" spans="1:14" ht="18" customHeight="1">
      <c r="A50" s="80"/>
      <c r="B50" s="80"/>
      <c r="C50" s="96" t="str">
        <f t="shared" si="3"/>
        <v/>
      </c>
      <c r="D50" s="99" t="str">
        <f t="shared" si="1"/>
        <v xml:space="preserve"> </v>
      </c>
      <c r="E50" s="91" t="str">
        <f>CHOOSE(language2,VLOOKUP(MONTH(C17),Zellformatvorlagen!$I$66:$K$77,3,FALSE),VLOOKUP(MONTH(C17),Zellformatvorlagen!$I$66:$K$77,2,FALSE))</f>
        <v>Nov</v>
      </c>
      <c r="F50" s="100">
        <f t="shared" si="8"/>
        <v>0</v>
      </c>
      <c r="G50" s="100">
        <f t="shared" si="8"/>
        <v>20712</v>
      </c>
      <c r="H50" s="100">
        <f t="shared" si="4"/>
        <v>21571</v>
      </c>
      <c r="I50" s="100">
        <f t="shared" si="5"/>
        <v>0</v>
      </c>
      <c r="J50" s="100">
        <f t="shared" si="2"/>
        <v>20712</v>
      </c>
      <c r="K50" s="97" t="str">
        <f t="shared" si="6"/>
        <v/>
      </c>
      <c r="L50" s="97" t="str">
        <f t="shared" si="7"/>
        <v/>
      </c>
      <c r="M50" s="80"/>
      <c r="N50" s="80"/>
    </row>
    <row r="51" spans="1:14" ht="18" customHeight="1">
      <c r="A51" s="80"/>
      <c r="B51" s="80"/>
      <c r="C51" s="96" t="str">
        <f t="shared" si="3"/>
        <v/>
      </c>
      <c r="D51" s="99" t="str">
        <f t="shared" si="1"/>
        <v xml:space="preserve"> </v>
      </c>
      <c r="E51" s="91" t="str">
        <f>CHOOSE(language2,VLOOKUP(MONTH(C18),Zellformatvorlagen!$I$66:$K$77,3,FALSE),VLOOKUP(MONTH(C18),Zellformatvorlagen!$I$66:$K$77,2,FALSE))</f>
        <v>Dec</v>
      </c>
      <c r="F51" s="100">
        <f t="shared" si="8"/>
        <v>0</v>
      </c>
      <c r="G51" s="100">
        <f t="shared" si="8"/>
        <v>15324</v>
      </c>
      <c r="H51" s="100">
        <f t="shared" si="4"/>
        <v>18102</v>
      </c>
      <c r="I51" s="100">
        <f t="shared" si="5"/>
        <v>0</v>
      </c>
      <c r="J51" s="100">
        <f t="shared" si="2"/>
        <v>15324</v>
      </c>
      <c r="K51" s="97" t="str">
        <f t="shared" si="6"/>
        <v/>
      </c>
      <c r="L51" s="97" t="str">
        <f t="shared" si="7"/>
        <v/>
      </c>
      <c r="M51" s="80"/>
      <c r="N51" s="80"/>
    </row>
    <row r="52" spans="1:14" ht="18" customHeight="1">
      <c r="A52" s="80"/>
      <c r="B52" s="80"/>
      <c r="C52" s="80"/>
      <c r="D52" s="81"/>
      <c r="E52" s="80"/>
      <c r="F52" s="80"/>
      <c r="G52" s="80"/>
      <c r="H52" s="80"/>
      <c r="I52" s="80"/>
      <c r="J52" s="80"/>
      <c r="K52" s="80"/>
      <c r="L52" s="80"/>
      <c r="M52" s="80"/>
      <c r="N52" s="80"/>
    </row>
    <row r="53" spans="1:14" ht="25.5" customHeight="1">
      <c r="A53" s="80"/>
      <c r="B53" s="90" t="s">
        <v>168</v>
      </c>
      <c r="C53" s="90" t="s">
        <v>169</v>
      </c>
      <c r="D53" s="81"/>
      <c r="E53" s="80"/>
      <c r="F53" s="80"/>
      <c r="G53" s="80"/>
      <c r="H53" s="80"/>
      <c r="I53" s="80"/>
      <c r="J53" s="80"/>
      <c r="K53" s="80"/>
      <c r="L53" s="80"/>
      <c r="M53" s="80"/>
      <c r="N53" s="80"/>
    </row>
    <row r="54" spans="1:14" ht="18" customHeight="1">
      <c r="A54" s="79"/>
      <c r="N54" s="79"/>
    </row>
    <row r="55" spans="1:14" ht="18" customHeight="1">
      <c r="A55" s="79"/>
      <c r="N55" s="79"/>
    </row>
    <row r="56" spans="1:14" ht="18" customHeight="1">
      <c r="A56" s="79"/>
      <c r="N56" s="79"/>
    </row>
    <row r="57" spans="1:14" ht="18" customHeight="1">
      <c r="A57" s="79"/>
      <c r="N57" s="79"/>
    </row>
    <row r="58" spans="1:14" ht="18" customHeight="1">
      <c r="A58" s="79"/>
      <c r="N58" s="79"/>
    </row>
    <row r="59" spans="1:14" ht="18" customHeight="1">
      <c r="A59" s="79"/>
      <c r="N59" s="79"/>
    </row>
    <row r="60" spans="1:14" ht="18" customHeight="1">
      <c r="A60" s="79"/>
      <c r="N60" s="79"/>
    </row>
    <row r="61" spans="1:14" ht="18" customHeight="1">
      <c r="A61" s="79"/>
      <c r="N61" s="79"/>
    </row>
    <row r="62" spans="1:14" ht="18" customHeight="1">
      <c r="A62" s="79"/>
      <c r="N62" s="79"/>
    </row>
    <row r="63" spans="1:14" ht="18" customHeight="1">
      <c r="A63" s="79"/>
      <c r="N63" s="79"/>
    </row>
    <row r="64" spans="1:14" ht="18" customHeight="1">
      <c r="A64" s="79"/>
      <c r="N64" s="79"/>
    </row>
    <row r="65" spans="1:15" ht="18" customHeight="1">
      <c r="A65" s="79"/>
      <c r="N65" s="79"/>
      <c r="O65" s="87"/>
    </row>
    <row r="66" spans="1:15" ht="18" customHeight="1">
      <c r="A66" s="79"/>
      <c r="N66" s="79"/>
    </row>
    <row r="67" spans="1:15" ht="18" customHeight="1">
      <c r="A67" s="79"/>
      <c r="N67" s="79"/>
    </row>
    <row r="68" spans="1:15" ht="18" customHeight="1">
      <c r="A68" s="79"/>
      <c r="N68" s="79"/>
    </row>
    <row r="69" spans="1:15" ht="18" customHeight="1">
      <c r="A69" s="79"/>
      <c r="N69" s="79"/>
    </row>
    <row r="70" spans="1:15" ht="18" customHeight="1">
      <c r="A70" s="79"/>
      <c r="N70" s="79"/>
    </row>
    <row r="71" spans="1:15" ht="18" customHeight="1">
      <c r="A71" s="79"/>
      <c r="N71" s="79"/>
    </row>
    <row r="72" spans="1:15" ht="18" customHeight="1">
      <c r="A72" s="79"/>
      <c r="N72" s="79"/>
    </row>
    <row r="73" spans="1:15" ht="18" customHeight="1">
      <c r="A73" s="79"/>
      <c r="N73" s="79"/>
    </row>
    <row r="74" spans="1:15" ht="18" customHeight="1">
      <c r="A74" s="79"/>
      <c r="N74" s="79"/>
    </row>
    <row r="75" spans="1:15" ht="18" customHeight="1">
      <c r="A75" s="79"/>
      <c r="N75" s="79"/>
    </row>
    <row r="76" spans="1:15" ht="18" customHeight="1">
      <c r="A76" s="79"/>
      <c r="N76" s="79"/>
    </row>
    <row r="77" spans="1:15" ht="18" customHeight="1">
      <c r="A77" s="79"/>
      <c r="N77" s="79"/>
    </row>
    <row r="78" spans="1:15" ht="18" customHeight="1">
      <c r="A78" s="79"/>
      <c r="N78" s="79"/>
    </row>
    <row r="79" spans="1:15" ht="18" customHeight="1">
      <c r="A79" s="79"/>
      <c r="B79" s="79"/>
      <c r="C79" s="79"/>
      <c r="D79" s="79"/>
      <c r="E79" s="79"/>
      <c r="F79" s="79"/>
      <c r="G79" s="79"/>
      <c r="H79" s="79"/>
      <c r="I79" s="79"/>
      <c r="J79" s="79"/>
      <c r="K79" s="79"/>
      <c r="L79" s="79"/>
      <c r="M79" s="79"/>
      <c r="N79" s="79"/>
    </row>
    <row r="80" spans="1:15" ht="18" customHeight="1">
      <c r="A80" s="79"/>
      <c r="B80" s="79"/>
      <c r="C80" s="79"/>
      <c r="D80" s="79"/>
      <c r="E80" s="79"/>
      <c r="F80" s="79"/>
      <c r="G80" s="79"/>
      <c r="H80" s="79"/>
      <c r="I80" s="79"/>
      <c r="J80" s="79"/>
      <c r="K80" s="79"/>
      <c r="L80" s="79"/>
      <c r="M80" s="79"/>
      <c r="N80" s="79"/>
    </row>
    <row r="81" spans="1:14" ht="18" customHeight="1">
      <c r="A81" s="79"/>
      <c r="B81" s="79"/>
      <c r="C81" s="80" t="s">
        <v>178</v>
      </c>
      <c r="D81" s="79"/>
      <c r="E81" s="79"/>
      <c r="F81" s="79"/>
      <c r="G81" s="79"/>
      <c r="H81" s="79"/>
      <c r="I81" s="79"/>
      <c r="J81" s="79"/>
      <c r="K81" s="79"/>
      <c r="L81" s="79"/>
      <c r="M81" s="79"/>
      <c r="N81" s="79"/>
    </row>
    <row r="82" spans="1:14" ht="18" customHeight="1">
      <c r="A82" s="79"/>
      <c r="B82" s="79"/>
      <c r="C82" s="79"/>
      <c r="D82" s="79"/>
      <c r="E82" s="79"/>
      <c r="F82" s="79"/>
      <c r="G82" s="79"/>
      <c r="H82" s="79"/>
      <c r="I82" s="79"/>
      <c r="J82" s="79"/>
      <c r="K82" s="79"/>
      <c r="L82" s="79"/>
      <c r="M82" s="79"/>
      <c r="N82" s="79"/>
    </row>
    <row r="83" spans="1:14" ht="18" customHeight="1">
      <c r="A83" s="79"/>
      <c r="B83" s="79"/>
      <c r="C83" s="79"/>
      <c r="D83" s="79"/>
      <c r="E83" s="79"/>
      <c r="F83" s="79"/>
      <c r="G83" s="79"/>
      <c r="H83" s="79"/>
      <c r="I83" s="79"/>
      <c r="J83" s="79"/>
      <c r="K83" s="79"/>
      <c r="L83" s="79"/>
      <c r="M83" s="79"/>
      <c r="N83" s="79"/>
    </row>
    <row r="84" spans="1:14" ht="18" customHeight="1">
      <c r="A84" s="79"/>
      <c r="B84" s="79"/>
      <c r="C84" s="79"/>
      <c r="D84" s="79"/>
      <c r="E84" s="79"/>
      <c r="F84" s="79"/>
      <c r="G84" s="79"/>
      <c r="H84" s="79"/>
      <c r="I84" s="79"/>
      <c r="J84" s="79"/>
      <c r="K84" s="79"/>
      <c r="L84" s="79"/>
      <c r="M84" s="79"/>
      <c r="N84" s="79"/>
    </row>
    <row r="85" spans="1:14" ht="18" customHeight="1">
      <c r="A85" s="79"/>
      <c r="B85" s="79"/>
      <c r="C85" s="79"/>
      <c r="D85" s="79"/>
      <c r="E85" s="79"/>
      <c r="F85" s="79"/>
      <c r="G85" s="79"/>
      <c r="H85" s="79"/>
      <c r="I85" s="79"/>
      <c r="J85" s="79"/>
      <c r="K85" s="79"/>
      <c r="L85" s="79"/>
      <c r="M85" s="79"/>
      <c r="N85" s="79"/>
    </row>
    <row r="86" spans="1:14" ht="18" customHeight="1">
      <c r="A86" s="79"/>
      <c r="B86" s="79"/>
      <c r="C86" s="79"/>
      <c r="D86" s="79"/>
      <c r="E86" s="79"/>
      <c r="F86" s="79"/>
      <c r="G86" s="79"/>
      <c r="H86" s="79"/>
      <c r="I86" s="79"/>
      <c r="J86" s="79"/>
      <c r="K86" s="79"/>
      <c r="L86" s="79"/>
      <c r="M86" s="79"/>
      <c r="N86" s="79"/>
    </row>
    <row r="87" spans="1:14" ht="18" customHeight="1">
      <c r="A87" s="79"/>
      <c r="B87" s="79"/>
      <c r="C87" s="79"/>
      <c r="D87" s="79"/>
      <c r="E87" s="79"/>
      <c r="F87" s="79"/>
      <c r="G87" s="79"/>
      <c r="H87" s="79"/>
      <c r="I87" s="79"/>
      <c r="J87" s="79"/>
      <c r="K87" s="79"/>
      <c r="L87" s="79"/>
      <c r="M87" s="79"/>
      <c r="N87" s="79"/>
    </row>
    <row r="88" spans="1:14" ht="18" customHeight="1">
      <c r="A88" s="79"/>
      <c r="B88" s="79"/>
      <c r="C88" s="79"/>
      <c r="D88" s="79"/>
      <c r="E88" s="79"/>
      <c r="F88" s="79"/>
      <c r="G88" s="79"/>
      <c r="H88" s="79"/>
      <c r="I88" s="79"/>
      <c r="J88" s="79"/>
      <c r="K88" s="79"/>
      <c r="L88" s="79"/>
      <c r="M88" s="79"/>
      <c r="N88" s="79"/>
    </row>
    <row r="89" spans="1:14" ht="18" customHeight="1">
      <c r="A89" s="79"/>
      <c r="B89" s="79"/>
      <c r="C89" s="79"/>
      <c r="D89" s="79"/>
      <c r="E89" s="79"/>
      <c r="F89" s="79"/>
      <c r="G89" s="79"/>
      <c r="H89" s="79"/>
      <c r="I89" s="79"/>
      <c r="J89" s="79"/>
      <c r="K89" s="79"/>
      <c r="L89" s="79"/>
      <c r="M89" s="79"/>
      <c r="N89" s="79"/>
    </row>
    <row r="90" spans="1:14" ht="18" customHeight="1">
      <c r="A90" s="79"/>
      <c r="B90" s="79"/>
      <c r="C90" s="79"/>
      <c r="D90" s="79"/>
      <c r="E90" s="79"/>
      <c r="F90" s="79"/>
      <c r="G90" s="79"/>
      <c r="H90" s="79"/>
      <c r="I90" s="79"/>
      <c r="J90" s="79"/>
      <c r="K90" s="79"/>
      <c r="L90" s="79"/>
      <c r="M90" s="79"/>
      <c r="N90" s="79"/>
    </row>
    <row r="91" spans="1:14" ht="18" customHeight="1">
      <c r="A91" s="79"/>
      <c r="B91" s="79"/>
      <c r="C91" s="79"/>
      <c r="D91" s="79"/>
      <c r="E91" s="79"/>
      <c r="F91" s="79"/>
      <c r="G91" s="79"/>
      <c r="H91" s="79"/>
      <c r="I91" s="79"/>
      <c r="J91" s="79"/>
      <c r="K91" s="79"/>
      <c r="L91" s="79"/>
      <c r="M91" s="79"/>
      <c r="N91" s="79"/>
    </row>
    <row r="92" spans="1:14" ht="18" customHeight="1">
      <c r="A92" s="79"/>
      <c r="B92" s="79"/>
      <c r="C92" s="79"/>
      <c r="D92" s="79"/>
      <c r="E92" s="79"/>
      <c r="F92" s="79"/>
      <c r="G92" s="79"/>
      <c r="H92" s="79"/>
      <c r="I92" s="79"/>
      <c r="J92" s="79"/>
      <c r="K92" s="79"/>
      <c r="L92" s="79"/>
      <c r="M92" s="79"/>
      <c r="N92" s="79"/>
    </row>
    <row r="93" spans="1:14" ht="18" customHeight="1">
      <c r="A93" s="79"/>
      <c r="B93" s="79"/>
      <c r="C93" s="79"/>
      <c r="D93" s="79"/>
      <c r="E93" s="79"/>
      <c r="F93" s="79"/>
      <c r="G93" s="79"/>
      <c r="H93" s="79"/>
      <c r="I93" s="79"/>
      <c r="J93" s="79"/>
      <c r="K93" s="79"/>
      <c r="L93" s="79"/>
      <c r="M93" s="79"/>
      <c r="N93" s="79"/>
    </row>
    <row r="94" spans="1:14" ht="18" customHeight="1">
      <c r="A94" s="79"/>
      <c r="B94" s="79"/>
      <c r="C94" s="79"/>
      <c r="D94" s="79"/>
      <c r="E94" s="79"/>
      <c r="F94" s="79"/>
      <c r="G94" s="79"/>
      <c r="H94" s="79"/>
      <c r="I94" s="79"/>
      <c r="J94" s="79"/>
      <c r="K94" s="79"/>
      <c r="L94" s="79"/>
      <c r="M94" s="79"/>
      <c r="N94" s="79"/>
    </row>
    <row r="95" spans="1:14" ht="18" customHeight="1">
      <c r="A95" s="79"/>
      <c r="B95" s="79"/>
      <c r="C95" s="79"/>
      <c r="D95" s="79"/>
      <c r="E95" s="79"/>
      <c r="F95" s="79"/>
      <c r="G95" s="79"/>
      <c r="H95" s="79"/>
      <c r="I95" s="79"/>
      <c r="J95" s="79"/>
      <c r="K95" s="79"/>
      <c r="L95" s="79"/>
      <c r="M95" s="79"/>
      <c r="N95" s="79"/>
    </row>
    <row r="96" spans="1:14" ht="18" customHeight="1">
      <c r="A96" s="79"/>
      <c r="B96" s="79"/>
      <c r="C96" s="79"/>
      <c r="D96" s="79"/>
      <c r="E96" s="79"/>
      <c r="F96" s="79"/>
      <c r="G96" s="79"/>
      <c r="H96" s="79"/>
      <c r="I96" s="79"/>
      <c r="J96" s="79"/>
      <c r="K96" s="79"/>
      <c r="L96" s="79"/>
      <c r="M96" s="79"/>
      <c r="N96" s="79"/>
    </row>
    <row r="97" spans="1:14" ht="18" customHeight="1">
      <c r="A97" s="79"/>
      <c r="B97" s="79"/>
      <c r="C97" s="79"/>
      <c r="D97" s="79"/>
      <c r="E97" s="79"/>
      <c r="F97" s="79"/>
      <c r="G97" s="79"/>
      <c r="H97" s="79"/>
      <c r="I97" s="79"/>
      <c r="J97" s="79"/>
      <c r="K97" s="79"/>
      <c r="L97" s="79"/>
      <c r="M97" s="79"/>
      <c r="N97" s="79"/>
    </row>
    <row r="98" spans="1:14" ht="18" customHeight="1"/>
    <row r="99" spans="1:14" ht="18" customHeight="1"/>
    <row r="100" spans="1:14" ht="18" customHeight="1"/>
    <row r="101" spans="1:14" ht="18" customHeight="1"/>
    <row r="102" spans="1:14" ht="18" customHeight="1"/>
    <row r="103" spans="1:14" ht="18" customHeight="1"/>
    <row r="104" spans="1:14" ht="18" customHeight="1"/>
    <row r="105" spans="1:14" ht="18" customHeight="1"/>
    <row r="106" spans="1:14" ht="18" customHeight="1"/>
    <row r="107" spans="1:14" ht="18" customHeight="1"/>
    <row r="108" spans="1:14" ht="18" customHeight="1"/>
    <row r="109" spans="1:14" ht="18" customHeight="1"/>
    <row r="110" spans="1:14" ht="18" customHeight="1"/>
    <row r="111" spans="1:14" ht="18" customHeight="1"/>
    <row r="112" spans="1:1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sheetProtection sheet="1" objects="1" scenarios="1"/>
  <mergeCells count="2">
    <mergeCell ref="F35:I35"/>
    <mergeCell ref="F36:I36"/>
  </mergeCells>
  <conditionalFormatting sqref="G24:I24">
    <cfRule type="expression" dxfId="13" priority="1" stopIfTrue="1">
      <formula>$F$24=0</formula>
    </cfRule>
  </conditionalFormatting>
  <dataValidations count="2">
    <dataValidation type="list" allowBlank="1" showInputMessage="1" showErrorMessage="1" sqref="F33 F23:F24" xr:uid="{3C8FA88E-9B0C-4A32-9AEC-6A0FF2465E33}">
      <formula1>"1,0"</formula1>
    </dataValidation>
    <dataValidation type="custom" allowBlank="1" showErrorMessage="1" errorTitle="Eingabebeschränkung" error="Bitte ersten Tag eines Monats eingeben" sqref="C7" xr:uid="{8D19A405-3F9F-4D1A-AF7D-42FF552A2A0E}">
      <formula1>DAY(Startdatum)=1</formula1>
    </dataValidation>
  </dataValidations>
  <hyperlinks>
    <hyperlink ref="I29" r:id="rId1" xr:uid="{542E77C1-0DEE-4E14-9E43-F02CD1C3AA8D}"/>
  </hyperlinks>
  <pageMargins left="0.7" right="0.7" top="0.78740157499999996" bottom="0.78740157499999996" header="0.3" footer="0.3"/>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promptTitle="Sprachwahl / Language Selection" xr:uid="{9C430C08-86F8-4D58-929E-AEDC33476CCD}">
          <x14:formula1>
            <xm:f>Zellformatvorlagen!$J$87:$J$88</xm:f>
          </x14:formula1>
          <xm:sqref>F21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tabColor theme="0" tint="-0.14999847407452621"/>
  </sheetPr>
  <dimension ref="A1:S89"/>
  <sheetViews>
    <sheetView showGridLines="0" zoomScale="115" zoomScaleNormal="115" workbookViewId="0">
      <selection activeCell="J14" sqref="J14"/>
    </sheetView>
  </sheetViews>
  <sheetFormatPr baseColWidth="10" defaultColWidth="0" defaultRowHeight="12.75"/>
  <cols>
    <col min="1" max="1" width="4.7109375" customWidth="1"/>
    <col min="2" max="2" width="32.28515625" customWidth="1"/>
    <col min="3" max="3" width="11.42578125" customWidth="1"/>
    <col min="4" max="4" width="21.5703125" customWidth="1"/>
    <col min="5" max="5" width="15.85546875" customWidth="1"/>
    <col min="6" max="6" width="12.7109375" customWidth="1"/>
    <col min="7" max="7" width="13" customWidth="1"/>
    <col min="8" max="9" width="11.42578125" customWidth="1"/>
    <col min="10" max="10" width="31.5703125" customWidth="1"/>
    <col min="11" max="11" width="11.42578125" customWidth="1"/>
    <col min="12" max="12" width="13.28515625" customWidth="1"/>
    <col min="13" max="19" width="0" hidden="1" customWidth="1"/>
    <col min="20" max="16384" width="11.42578125" hidden="1"/>
  </cols>
  <sheetData>
    <row r="1" spans="1:12" ht="20.25">
      <c r="A1" s="36"/>
      <c r="B1" s="36" t="s">
        <v>116</v>
      </c>
      <c r="C1" s="36"/>
      <c r="D1" s="36"/>
      <c r="E1" s="36"/>
      <c r="F1" s="36"/>
      <c r="G1" s="36"/>
      <c r="H1" s="36"/>
      <c r="I1" s="36"/>
      <c r="J1" s="36"/>
      <c r="K1" s="36"/>
      <c r="L1" s="36"/>
    </row>
    <row r="3" spans="1:12" ht="24.75" customHeight="1" thickBot="1">
      <c r="A3" s="35"/>
      <c r="B3" s="35" t="s">
        <v>4</v>
      </c>
      <c r="C3" s="2"/>
      <c r="D3" s="35"/>
      <c r="E3" s="35"/>
      <c r="F3" s="35"/>
      <c r="G3" s="35"/>
      <c r="H3" s="2"/>
      <c r="I3" s="2"/>
      <c r="J3" s="2"/>
      <c r="K3" s="2"/>
      <c r="L3" s="2"/>
    </row>
    <row r="4" spans="1:12">
      <c r="B4" t="s">
        <v>58</v>
      </c>
      <c r="D4" s="12" t="s">
        <v>59</v>
      </c>
    </row>
    <row r="5" spans="1:12" ht="9.75" customHeight="1"/>
    <row r="6" spans="1:12">
      <c r="B6" t="s">
        <v>7</v>
      </c>
      <c r="D6" s="39">
        <v>100</v>
      </c>
      <c r="E6" s="5" t="s">
        <v>133</v>
      </c>
      <c r="F6" s="77">
        <v>20</v>
      </c>
      <c r="G6" t="s">
        <v>130</v>
      </c>
      <c r="I6" s="77">
        <v>-20</v>
      </c>
      <c r="J6" t="s">
        <v>131</v>
      </c>
    </row>
    <row r="7" spans="1:12">
      <c r="B7" t="s">
        <v>30</v>
      </c>
      <c r="D7" s="16">
        <v>100</v>
      </c>
      <c r="F7" t="s">
        <v>132</v>
      </c>
    </row>
    <row r="8" spans="1:12">
      <c r="B8" t="s">
        <v>29</v>
      </c>
      <c r="D8" s="18">
        <v>100</v>
      </c>
    </row>
    <row r="9" spans="1:12">
      <c r="B9" t="s">
        <v>8</v>
      </c>
      <c r="D9" s="19" t="s">
        <v>67</v>
      </c>
    </row>
    <row r="10" spans="1:12">
      <c r="B10" t="s">
        <v>9</v>
      </c>
      <c r="D10" s="20">
        <v>100</v>
      </c>
    </row>
    <row r="11" spans="1:12">
      <c r="B11" t="s">
        <v>10</v>
      </c>
      <c r="D11" s="21"/>
    </row>
    <row r="12" spans="1:12">
      <c r="B12" t="s">
        <v>124</v>
      </c>
      <c r="D12" s="50">
        <v>100</v>
      </c>
    </row>
    <row r="13" spans="1:12">
      <c r="B13" t="s">
        <v>123</v>
      </c>
      <c r="D13" s="52">
        <v>1</v>
      </c>
    </row>
    <row r="14" spans="1:12">
      <c r="D14" s="53">
        <v>1</v>
      </c>
      <c r="E14" t="s">
        <v>60</v>
      </c>
    </row>
    <row r="15" spans="1:12">
      <c r="D15" s="54">
        <v>1</v>
      </c>
      <c r="E15" t="s">
        <v>60</v>
      </c>
    </row>
    <row r="16" spans="1:12">
      <c r="D16" s="54">
        <v>1</v>
      </c>
      <c r="E16" t="s">
        <v>60</v>
      </c>
    </row>
    <row r="17" spans="1:12">
      <c r="D17" s="52">
        <v>1</v>
      </c>
      <c r="E17" t="s">
        <v>60</v>
      </c>
    </row>
    <row r="19" spans="1:12" ht="24" thickBot="1">
      <c r="A19" s="35"/>
      <c r="B19" s="35" t="s">
        <v>122</v>
      </c>
      <c r="C19" s="2"/>
      <c r="D19" s="35"/>
      <c r="E19" s="35"/>
      <c r="F19" s="35"/>
      <c r="G19" s="35"/>
      <c r="H19" s="2"/>
      <c r="I19" s="2"/>
      <c r="J19" s="2"/>
      <c r="K19" s="2"/>
      <c r="L19" s="2"/>
    </row>
    <row r="20" spans="1:12">
      <c r="B20" t="s">
        <v>75</v>
      </c>
      <c r="D20" s="33" t="s">
        <v>52</v>
      </c>
    </row>
    <row r="21" spans="1:12">
      <c r="D21" s="32"/>
      <c r="E21" s="32"/>
      <c r="F21" s="32"/>
    </row>
    <row r="22" spans="1:12">
      <c r="B22" t="s">
        <v>78</v>
      </c>
      <c r="D22" s="40">
        <v>0</v>
      </c>
      <c r="E22" t="s">
        <v>60</v>
      </c>
    </row>
    <row r="23" spans="1:12">
      <c r="B23" t="s">
        <v>79</v>
      </c>
      <c r="D23" s="28">
        <v>1</v>
      </c>
      <c r="E23" t="s">
        <v>60</v>
      </c>
    </row>
    <row r="25" spans="1:12">
      <c r="B25" t="s">
        <v>76</v>
      </c>
      <c r="D25" s="31">
        <v>1</v>
      </c>
      <c r="E25" t="s">
        <v>60</v>
      </c>
    </row>
    <row r="26" spans="1:12">
      <c r="B26" t="s">
        <v>77</v>
      </c>
      <c r="D26" s="41">
        <v>1</v>
      </c>
      <c r="E26" t="s">
        <v>60</v>
      </c>
    </row>
    <row r="28" spans="1:12">
      <c r="D28" s="12" t="s">
        <v>106</v>
      </c>
    </row>
    <row r="29" spans="1:12">
      <c r="B29" t="s">
        <v>107</v>
      </c>
      <c r="C29" s="43"/>
      <c r="D29" s="44">
        <v>1</v>
      </c>
      <c r="E29" s="43" t="s">
        <v>108</v>
      </c>
      <c r="F29" t="s">
        <v>109</v>
      </c>
    </row>
    <row r="30" spans="1:12">
      <c r="B30" t="s">
        <v>110</v>
      </c>
      <c r="D30" s="45">
        <v>1</v>
      </c>
      <c r="E30" s="43" t="s">
        <v>111</v>
      </c>
      <c r="F30" t="s">
        <v>109</v>
      </c>
    </row>
    <row r="32" spans="1:12">
      <c r="B32" t="s">
        <v>112</v>
      </c>
      <c r="D32" s="46">
        <v>1</v>
      </c>
      <c r="E32" t="s">
        <v>60</v>
      </c>
    </row>
    <row r="34" spans="1:12">
      <c r="B34" t="s">
        <v>49</v>
      </c>
      <c r="D34" s="22" t="s">
        <v>62</v>
      </c>
    </row>
    <row r="35" spans="1:12">
      <c r="B35" t="s">
        <v>50</v>
      </c>
      <c r="D35" s="37" t="s">
        <v>61</v>
      </c>
    </row>
    <row r="36" spans="1:12">
      <c r="B36" t="s">
        <v>51</v>
      </c>
      <c r="D36" s="38" t="s">
        <v>63</v>
      </c>
    </row>
    <row r="37" spans="1:12">
      <c r="B37" t="s">
        <v>84</v>
      </c>
      <c r="D37" s="34" t="s">
        <v>85</v>
      </c>
    </row>
    <row r="38" spans="1:12" ht="8.25" customHeight="1"/>
    <row r="39" spans="1:12">
      <c r="B39" t="s">
        <v>81</v>
      </c>
      <c r="D39" s="17">
        <v>1</v>
      </c>
    </row>
    <row r="40" spans="1:12">
      <c r="B40" t="s">
        <v>125</v>
      </c>
      <c r="D40" s="51">
        <v>43831</v>
      </c>
      <c r="F40" t="s">
        <v>114</v>
      </c>
    </row>
    <row r="41" spans="1:12" ht="8.25" customHeight="1">
      <c r="D41" s="17"/>
    </row>
    <row r="42" spans="1:12">
      <c r="D42" s="49" t="s">
        <v>119</v>
      </c>
      <c r="E42" s="12" t="s">
        <v>118</v>
      </c>
      <c r="F42" s="12" t="s">
        <v>117</v>
      </c>
    </row>
    <row r="43" spans="1:12">
      <c r="B43" t="s">
        <v>113</v>
      </c>
      <c r="D43" s="47">
        <v>1500</v>
      </c>
      <c r="E43" s="47">
        <v>0</v>
      </c>
      <c r="F43" s="47">
        <v>-1500</v>
      </c>
      <c r="H43" t="s">
        <v>114</v>
      </c>
    </row>
    <row r="44" spans="1:12">
      <c r="B44" t="s">
        <v>115</v>
      </c>
      <c r="D44" s="48">
        <v>0.25</v>
      </c>
      <c r="E44" s="48">
        <v>0</v>
      </c>
      <c r="F44" s="48">
        <v>-0.25</v>
      </c>
      <c r="H44" t="s">
        <v>114</v>
      </c>
    </row>
    <row r="45" spans="1:12">
      <c r="D45" s="5"/>
    </row>
    <row r="46" spans="1:12" ht="24" thickBot="1">
      <c r="A46" s="35"/>
      <c r="B46" s="35" t="s">
        <v>3</v>
      </c>
      <c r="C46" s="2"/>
      <c r="D46" s="35"/>
      <c r="E46" s="35"/>
      <c r="F46" s="35"/>
      <c r="G46" s="35"/>
      <c r="H46" s="2"/>
      <c r="I46" s="2"/>
      <c r="J46" s="2"/>
      <c r="K46" s="2"/>
      <c r="L46" s="2"/>
    </row>
    <row r="47" spans="1:12" ht="20.25">
      <c r="B47" s="3" t="s">
        <v>28</v>
      </c>
      <c r="H47" s="3" t="s">
        <v>54</v>
      </c>
    </row>
    <row r="48" spans="1:12" ht="6.75" customHeight="1">
      <c r="B48" s="3"/>
      <c r="H48" s="3"/>
    </row>
    <row r="49" spans="1:12" ht="20.25">
      <c r="B49" t="s">
        <v>5</v>
      </c>
      <c r="D49" s="9" t="s">
        <v>6</v>
      </c>
      <c r="H49" t="s">
        <v>68</v>
      </c>
      <c r="J49" s="36" t="s">
        <v>64</v>
      </c>
    </row>
    <row r="50" spans="1:12" ht="18">
      <c r="B50" s="4"/>
      <c r="H50" t="s">
        <v>69</v>
      </c>
      <c r="J50" s="1" t="s">
        <v>65</v>
      </c>
    </row>
    <row r="51" spans="1:12" ht="15">
      <c r="B51" t="s">
        <v>80</v>
      </c>
      <c r="D51" s="8">
        <v>100</v>
      </c>
      <c r="H51" t="s">
        <v>70</v>
      </c>
      <c r="J51" s="55" t="s">
        <v>66</v>
      </c>
    </row>
    <row r="52" spans="1:12" ht="7.5" customHeight="1"/>
    <row r="53" spans="1:12">
      <c r="B53" t="s">
        <v>27</v>
      </c>
      <c r="D53" s="11">
        <v>100</v>
      </c>
    </row>
    <row r="54" spans="1:12" ht="7.5" customHeight="1"/>
    <row r="55" spans="1:12" ht="20.25">
      <c r="B55" t="s">
        <v>26</v>
      </c>
      <c r="D55" s="13">
        <v>100</v>
      </c>
      <c r="H55" s="3" t="s">
        <v>87</v>
      </c>
    </row>
    <row r="56" spans="1:12" ht="7.5" customHeight="1"/>
    <row r="57" spans="1:12" ht="24" thickBot="1">
      <c r="B57" t="s">
        <v>25</v>
      </c>
      <c r="D57" s="14">
        <v>100</v>
      </c>
      <c r="H57" t="s">
        <v>53</v>
      </c>
      <c r="J57" s="2" t="s">
        <v>71</v>
      </c>
    </row>
    <row r="58" spans="1:12" ht="7.5" customHeight="1"/>
    <row r="59" spans="1:12" ht="21" thickBot="1">
      <c r="B59" t="s">
        <v>24</v>
      </c>
      <c r="D59" s="15">
        <v>100</v>
      </c>
      <c r="H59" t="s">
        <v>55</v>
      </c>
      <c r="J59" s="3" t="s">
        <v>72</v>
      </c>
    </row>
    <row r="60" spans="1:12" ht="15.75" thickTop="1">
      <c r="H60" t="s">
        <v>56</v>
      </c>
      <c r="J60" s="4" t="s">
        <v>73</v>
      </c>
    </row>
    <row r="61" spans="1:12" ht="14.25">
      <c r="H61" t="s">
        <v>57</v>
      </c>
      <c r="J61" s="10" t="s">
        <v>74</v>
      </c>
    </row>
    <row r="62" spans="1:12" ht="14.25" customHeight="1"/>
    <row r="63" spans="1:12" ht="24" thickBot="1">
      <c r="A63" s="35"/>
      <c r="B63" s="35" t="s">
        <v>120</v>
      </c>
      <c r="C63" s="2"/>
      <c r="D63" s="35"/>
      <c r="E63" s="35"/>
      <c r="F63" s="35"/>
      <c r="G63" s="35"/>
      <c r="H63" s="35"/>
      <c r="I63" s="35"/>
      <c r="J63" s="35"/>
      <c r="K63" s="35"/>
      <c r="L63" s="35"/>
    </row>
    <row r="64" spans="1:12" ht="23.25" customHeight="1">
      <c r="B64" s="3" t="s">
        <v>17</v>
      </c>
      <c r="E64" s="4" t="s">
        <v>2</v>
      </c>
      <c r="H64" s="3" t="s">
        <v>121</v>
      </c>
      <c r="L64" s="4"/>
    </row>
    <row r="65" spans="2:12" ht="14.25" customHeight="1">
      <c r="B65" t="s">
        <v>18</v>
      </c>
      <c r="D65" s="7">
        <v>365</v>
      </c>
      <c r="E65" t="s">
        <v>31</v>
      </c>
      <c r="I65" s="12" t="s">
        <v>102</v>
      </c>
      <c r="J65" s="12" t="s">
        <v>156</v>
      </c>
      <c r="K65" s="12" t="s">
        <v>155</v>
      </c>
      <c r="L65" s="4" t="s">
        <v>2</v>
      </c>
    </row>
    <row r="66" spans="2:12" ht="14.25" customHeight="1">
      <c r="B66" t="s">
        <v>32</v>
      </c>
      <c r="D66" s="7">
        <v>12</v>
      </c>
      <c r="E66" t="s">
        <v>33</v>
      </c>
      <c r="I66" s="42">
        <v>1</v>
      </c>
      <c r="J66" s="42" t="s">
        <v>90</v>
      </c>
      <c r="K66" s="42" t="s">
        <v>90</v>
      </c>
      <c r="L66" t="s">
        <v>89</v>
      </c>
    </row>
    <row r="67" spans="2:12" ht="15" customHeight="1">
      <c r="B67" t="s">
        <v>20</v>
      </c>
      <c r="D67" s="7">
        <v>4</v>
      </c>
      <c r="E67" t="s">
        <v>34</v>
      </c>
      <c r="I67" s="42">
        <v>2</v>
      </c>
      <c r="J67" s="42" t="s">
        <v>91</v>
      </c>
      <c r="K67" s="42" t="s">
        <v>91</v>
      </c>
    </row>
    <row r="68" spans="2:12" ht="15" customHeight="1">
      <c r="B68" t="s">
        <v>19</v>
      </c>
      <c r="D68" s="7">
        <v>3</v>
      </c>
      <c r="E68" t="s">
        <v>35</v>
      </c>
      <c r="I68" s="42">
        <v>3</v>
      </c>
      <c r="J68" s="42" t="s">
        <v>157</v>
      </c>
      <c r="K68" s="42" t="s">
        <v>92</v>
      </c>
    </row>
    <row r="69" spans="2:12" ht="15" customHeight="1">
      <c r="D69" s="5"/>
      <c r="I69" s="42">
        <v>4</v>
      </c>
      <c r="J69" s="42" t="s">
        <v>93</v>
      </c>
      <c r="K69" s="42" t="s">
        <v>93</v>
      </c>
    </row>
    <row r="70" spans="2:12" ht="15" customHeight="1">
      <c r="B70" t="s">
        <v>21</v>
      </c>
      <c r="D70" s="6">
        <v>1.0000000000000001E-5</v>
      </c>
      <c r="E70" t="s">
        <v>83</v>
      </c>
      <c r="I70" s="42">
        <v>5</v>
      </c>
      <c r="J70" s="42" t="s">
        <v>158</v>
      </c>
      <c r="K70" s="42" t="s">
        <v>94</v>
      </c>
    </row>
    <row r="71" spans="2:12" ht="15" customHeight="1">
      <c r="B71" t="s">
        <v>22</v>
      </c>
      <c r="D71" s="7">
        <v>1000</v>
      </c>
      <c r="E71" t="s">
        <v>22</v>
      </c>
      <c r="I71" s="42">
        <v>6</v>
      </c>
      <c r="J71" s="42" t="s">
        <v>95</v>
      </c>
      <c r="K71" s="42" t="s">
        <v>95</v>
      </c>
    </row>
    <row r="72" spans="2:12" ht="15" customHeight="1">
      <c r="B72" t="s">
        <v>0</v>
      </c>
      <c r="D72" s="7">
        <v>1000000</v>
      </c>
      <c r="E72" t="s">
        <v>0</v>
      </c>
      <c r="I72" s="42">
        <v>7</v>
      </c>
      <c r="J72" s="42" t="s">
        <v>96</v>
      </c>
      <c r="K72" s="42" t="s">
        <v>96</v>
      </c>
    </row>
    <row r="73" spans="2:12" ht="15" customHeight="1">
      <c r="B73" t="s">
        <v>36</v>
      </c>
      <c r="D73" s="7">
        <v>1000000000</v>
      </c>
      <c r="E73" t="s">
        <v>36</v>
      </c>
      <c r="I73" s="42">
        <v>8</v>
      </c>
      <c r="J73" s="42" t="s">
        <v>97</v>
      </c>
      <c r="K73" s="42" t="s">
        <v>97</v>
      </c>
    </row>
    <row r="74" spans="2:12" ht="15" customHeight="1">
      <c r="B74" t="s">
        <v>86</v>
      </c>
      <c r="D74" s="6">
        <v>9.9999999999999995E-8</v>
      </c>
      <c r="E74" t="s">
        <v>23</v>
      </c>
      <c r="I74" s="42">
        <v>9</v>
      </c>
      <c r="J74" s="42" t="s">
        <v>98</v>
      </c>
      <c r="K74" s="42" t="s">
        <v>98</v>
      </c>
    </row>
    <row r="75" spans="2:12" ht="15" customHeight="1">
      <c r="I75" s="42">
        <v>10</v>
      </c>
      <c r="J75" s="42" t="s">
        <v>159</v>
      </c>
      <c r="K75" s="42" t="s">
        <v>99</v>
      </c>
    </row>
    <row r="76" spans="2:12" ht="15" customHeight="1">
      <c r="I76" s="42">
        <v>11</v>
      </c>
      <c r="J76" s="42" t="s">
        <v>100</v>
      </c>
      <c r="K76" s="42" t="s">
        <v>100</v>
      </c>
    </row>
    <row r="77" spans="2:12" ht="15" customHeight="1">
      <c r="I77" s="42">
        <v>12</v>
      </c>
      <c r="J77" s="42" t="s">
        <v>160</v>
      </c>
      <c r="K77" s="42" t="s">
        <v>101</v>
      </c>
    </row>
    <row r="78" spans="2:12" ht="18.75" customHeight="1">
      <c r="B78" s="3" t="s">
        <v>11</v>
      </c>
      <c r="D78" s="5"/>
    </row>
    <row r="79" spans="2:12" ht="15" customHeight="1">
      <c r="B79" t="s">
        <v>37</v>
      </c>
      <c r="C79" s="23"/>
      <c r="D79" s="25" t="s">
        <v>1</v>
      </c>
      <c r="E79" t="s">
        <v>47</v>
      </c>
      <c r="J79" s="12" t="s">
        <v>88</v>
      </c>
      <c r="K79" s="12" t="s">
        <v>102</v>
      </c>
      <c r="L79" s="4" t="s">
        <v>2</v>
      </c>
    </row>
    <row r="80" spans="2:12" ht="15" customHeight="1">
      <c r="B80" t="s">
        <v>38</v>
      </c>
      <c r="C80" s="23"/>
      <c r="D80" s="25" t="s">
        <v>12</v>
      </c>
      <c r="E80" t="s">
        <v>48</v>
      </c>
      <c r="J80" s="16" t="s">
        <v>89</v>
      </c>
      <c r="K80" s="42">
        <v>1</v>
      </c>
      <c r="L80" t="s">
        <v>88</v>
      </c>
    </row>
    <row r="81" spans="2:11" ht="15" customHeight="1">
      <c r="B81" t="s">
        <v>39</v>
      </c>
      <c r="C81" s="24"/>
      <c r="D81" s="26" t="s">
        <v>13</v>
      </c>
      <c r="E81" t="s">
        <v>43</v>
      </c>
      <c r="J81" s="16" t="s">
        <v>103</v>
      </c>
      <c r="K81" s="42">
        <v>3</v>
      </c>
    </row>
    <row r="82" spans="2:11" ht="15" customHeight="1">
      <c r="B82" t="s">
        <v>40</v>
      </c>
      <c r="C82" s="24"/>
      <c r="D82" s="26" t="s">
        <v>16</v>
      </c>
      <c r="E82" t="s">
        <v>44</v>
      </c>
      <c r="J82" s="16" t="s">
        <v>104</v>
      </c>
      <c r="K82" s="42">
        <v>6</v>
      </c>
    </row>
    <row r="83" spans="2:11" ht="15" customHeight="1">
      <c r="B83" t="s">
        <v>41</v>
      </c>
      <c r="C83" s="24"/>
      <c r="D83" s="27" t="s">
        <v>15</v>
      </c>
      <c r="E83" t="s">
        <v>45</v>
      </c>
      <c r="J83" s="16" t="s">
        <v>105</v>
      </c>
      <c r="K83" s="42">
        <v>12</v>
      </c>
    </row>
    <row r="84" spans="2:11" ht="15" customHeight="1">
      <c r="B84" t="s">
        <v>42</v>
      </c>
      <c r="C84" s="24"/>
      <c r="D84" s="27" t="s">
        <v>14</v>
      </c>
      <c r="E84" t="s">
        <v>46</v>
      </c>
    </row>
    <row r="85" spans="2:11" ht="9" customHeight="1">
      <c r="C85" s="24"/>
    </row>
    <row r="86" spans="2:11" ht="15" customHeight="1">
      <c r="D86" s="30">
        <v>1</v>
      </c>
      <c r="J86" s="12" t="s">
        <v>141</v>
      </c>
      <c r="K86" s="12" t="s">
        <v>102</v>
      </c>
    </row>
    <row r="87" spans="2:11" ht="15" customHeight="1">
      <c r="B87" t="s">
        <v>126</v>
      </c>
      <c r="D87" s="29" t="str">
        <f>IF(D86=1,Pf_unt_ja,Pf_unt_nein)</f>
        <v>▼</v>
      </c>
      <c r="E87" t="s">
        <v>82</v>
      </c>
      <c r="J87" s="88" t="s">
        <v>142</v>
      </c>
      <c r="K87" s="42">
        <v>1</v>
      </c>
    </row>
    <row r="88" spans="2:11" ht="15" customHeight="1">
      <c r="B88" t="s">
        <v>127</v>
      </c>
      <c r="J88" s="88" t="s">
        <v>143</v>
      </c>
      <c r="K88" s="42">
        <v>2</v>
      </c>
    </row>
    <row r="89" spans="2:11" ht="15" customHeight="1"/>
  </sheetData>
  <conditionalFormatting sqref="D22">
    <cfRule type="cellIs" dxfId="12" priority="18" operator="notEqual">
      <formula>0</formula>
    </cfRule>
  </conditionalFormatting>
  <conditionalFormatting sqref="D18">
    <cfRule type="cellIs" dxfId="11" priority="14" stopIfTrue="1" operator="equal">
      <formula>1</formula>
    </cfRule>
  </conditionalFormatting>
  <conditionalFormatting sqref="D23">
    <cfRule type="cellIs" dxfId="10" priority="13" operator="notEqual">
      <formula>0</formula>
    </cfRule>
  </conditionalFormatting>
  <conditionalFormatting sqref="D87">
    <cfRule type="cellIs" dxfId="9" priority="12" stopIfTrue="1" operator="equal">
      <formula>Pf_unt_ja</formula>
    </cfRule>
  </conditionalFormatting>
  <conditionalFormatting sqref="D25">
    <cfRule type="cellIs" dxfId="8" priority="11" stopIfTrue="1" operator="equal">
      <formula>1</formula>
    </cfRule>
  </conditionalFormatting>
  <conditionalFormatting sqref="D26">
    <cfRule type="cellIs" dxfId="7" priority="10" stopIfTrue="1" operator="equal">
      <formula>1</formula>
    </cfRule>
  </conditionalFormatting>
  <conditionalFormatting sqref="D32">
    <cfRule type="expression" dxfId="6" priority="9" stopIfTrue="1">
      <formula>D32=1</formula>
    </cfRule>
  </conditionalFormatting>
  <conditionalFormatting sqref="D14">
    <cfRule type="cellIs" dxfId="5" priority="4" stopIfTrue="1" operator="equal">
      <formula>1</formula>
    </cfRule>
  </conditionalFormatting>
  <conditionalFormatting sqref="D15">
    <cfRule type="cellIs" dxfId="4" priority="3" stopIfTrue="1" operator="equal">
      <formula>1</formula>
    </cfRule>
  </conditionalFormatting>
  <conditionalFormatting sqref="D16">
    <cfRule type="cellIs" dxfId="3" priority="2" stopIfTrue="1" operator="equal">
      <formula>1</formula>
    </cfRule>
  </conditionalFormatting>
  <conditionalFormatting sqref="D17">
    <cfRule type="cellIs" dxfId="2" priority="1" stopIfTrue="1" operator="equal">
      <formula>1</formula>
    </cfRule>
  </conditionalFormatting>
  <conditionalFormatting sqref="D40">
    <cfRule type="expression" dxfId="1" priority="162" stopIfTrue="1">
      <formula>F$6=1</formula>
    </cfRule>
    <cfRule type="expression" dxfId="0" priority="163" stopIfTrue="1">
      <formula>I$6=1</formula>
    </cfRule>
  </conditionalFormatting>
  <dataValidations disablePrompts="1" count="3">
    <dataValidation type="list" allowBlank="1" showInputMessage="1" showErrorMessage="1" sqref="D29:D30" xr:uid="{00000000-0002-0000-0600-000000000000}">
      <formula1>"1,0"</formula1>
    </dataValidation>
    <dataValidation type="decimal" operator="lessThanOrEqual" allowBlank="1" showInputMessage="1" showErrorMessage="1" errorTitle="Achtung" error="Negative Werte eingeben !" sqref="I6" xr:uid="{00000000-0002-0000-0600-000001000000}">
      <formula1>0</formula1>
    </dataValidation>
    <dataValidation type="decimal" operator="greaterThanOrEqual" allowBlank="1" showInputMessage="1" showErrorMessage="1" errorTitle="Eingabehinweis" error="Positive Werte eingeben !" sqref="F6" xr:uid="{00000000-0002-0000-0600-000002000000}">
      <formula1>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ACB4-E701-4833-8731-94E15777BBE2}">
  <sheetPr>
    <tabColor rgb="FF00B0F0"/>
  </sheetPr>
  <dimension ref="A1:G53"/>
  <sheetViews>
    <sheetView showGridLines="0" showRowColHeaders="0" zoomScale="85" zoomScaleNormal="85" workbookViewId="0"/>
  </sheetViews>
  <sheetFormatPr baseColWidth="10" defaultColWidth="0" defaultRowHeight="12.75" zeroHeight="1"/>
  <cols>
    <col min="1" max="1" width="4.5703125" style="69" customWidth="1"/>
    <col min="2" max="2" width="64.28515625" style="69" customWidth="1"/>
    <col min="3" max="3" width="8.7109375" style="69" customWidth="1"/>
    <col min="4" max="5" width="64.28515625" style="69" customWidth="1"/>
    <col min="6" max="6" width="4.5703125" style="69" customWidth="1"/>
    <col min="7" max="7" width="0" style="69" hidden="1" customWidth="1"/>
    <col min="8" max="16384" width="11.42578125" style="69" hidden="1"/>
  </cols>
  <sheetData>
    <row r="1" spans="1:6">
      <c r="A1" s="111"/>
      <c r="B1" s="111"/>
      <c r="C1" s="111"/>
      <c r="D1" s="111"/>
      <c r="E1" s="111"/>
      <c r="F1" s="111"/>
    </row>
    <row r="2" spans="1:6">
      <c r="A2" s="111"/>
      <c r="B2" s="78"/>
      <c r="C2" s="78"/>
      <c r="D2" s="78"/>
      <c r="E2" s="78"/>
      <c r="F2" s="112"/>
    </row>
    <row r="3" spans="1:6">
      <c r="A3" s="111"/>
      <c r="B3" s="78"/>
      <c r="F3" s="112"/>
    </row>
    <row r="4" spans="1:6">
      <c r="A4" s="111"/>
      <c r="B4" s="78"/>
      <c r="F4" s="112"/>
    </row>
    <row r="5" spans="1:6">
      <c r="A5" s="111"/>
      <c r="B5" s="78"/>
      <c r="F5" s="112"/>
    </row>
    <row r="6" spans="1:6">
      <c r="A6" s="111"/>
      <c r="B6" s="78"/>
      <c r="F6" s="112"/>
    </row>
    <row r="7" spans="1:6" ht="18">
      <c r="A7" s="111"/>
      <c r="B7" s="78"/>
      <c r="C7" s="83"/>
      <c r="D7" s="83"/>
      <c r="F7" s="112"/>
    </row>
    <row r="8" spans="1:6" ht="18">
      <c r="A8" s="111"/>
      <c r="B8" s="78"/>
      <c r="C8" s="83"/>
      <c r="D8" s="83"/>
      <c r="F8" s="112"/>
    </row>
    <row r="9" spans="1:6" ht="26.25">
      <c r="A9" s="111"/>
      <c r="B9" s="132" t="s">
        <v>203</v>
      </c>
      <c r="C9" s="83"/>
      <c r="D9" s="83"/>
      <c r="F9" s="112"/>
    </row>
    <row r="10" spans="1:6" ht="26.25">
      <c r="A10" s="111"/>
      <c r="B10" s="132" t="s">
        <v>202</v>
      </c>
      <c r="C10" s="83"/>
      <c r="D10" s="83"/>
      <c r="F10" s="112"/>
    </row>
    <row r="11" spans="1:6" ht="26.25">
      <c r="A11" s="111"/>
      <c r="B11" s="132" t="s">
        <v>201</v>
      </c>
      <c r="C11" s="83"/>
      <c r="D11" s="83"/>
      <c r="F11" s="112"/>
    </row>
    <row r="12" spans="1:6" ht="18">
      <c r="A12" s="111"/>
      <c r="B12" s="78"/>
      <c r="C12" s="83"/>
      <c r="D12" s="83"/>
      <c r="F12" s="112"/>
    </row>
    <row r="13" spans="1:6" ht="18">
      <c r="A13" s="111"/>
      <c r="B13" s="78"/>
      <c r="C13" s="83"/>
      <c r="D13" s="83"/>
      <c r="F13" s="112"/>
    </row>
    <row r="14" spans="1:6" ht="23.25">
      <c r="A14" s="111"/>
      <c r="B14" s="131" t="s">
        <v>137</v>
      </c>
      <c r="C14" s="83"/>
      <c r="D14" s="83"/>
      <c r="F14" s="112"/>
    </row>
    <row r="15" spans="1:6" ht="23.25">
      <c r="A15" s="111"/>
      <c r="B15" s="131"/>
      <c r="C15" s="83"/>
      <c r="D15" s="83"/>
      <c r="F15" s="112"/>
    </row>
    <row r="16" spans="1:6" ht="18">
      <c r="A16" s="111"/>
      <c r="B16" s="78"/>
      <c r="C16" s="83"/>
      <c r="D16" s="83"/>
      <c r="F16" s="112"/>
    </row>
    <row r="17" spans="1:6" ht="18">
      <c r="A17" s="111"/>
      <c r="B17" s="78"/>
      <c r="C17" s="83"/>
      <c r="D17" s="83"/>
      <c r="F17" s="112"/>
    </row>
    <row r="18" spans="1:6" ht="18">
      <c r="A18" s="111"/>
      <c r="B18" s="78"/>
      <c r="C18" s="83"/>
      <c r="D18" s="83"/>
      <c r="F18" s="112"/>
    </row>
    <row r="19" spans="1:6" ht="18">
      <c r="A19" s="111"/>
      <c r="B19" s="78"/>
      <c r="C19" s="83"/>
      <c r="D19" s="83"/>
      <c r="F19" s="112"/>
    </row>
    <row r="20" spans="1:6">
      <c r="A20" s="111"/>
      <c r="B20" s="111"/>
      <c r="C20" s="111"/>
      <c r="D20" s="111"/>
      <c r="E20" s="111"/>
      <c r="F20" s="111"/>
    </row>
    <row r="21" spans="1:6">
      <c r="A21" s="111"/>
      <c r="B21" s="111"/>
      <c r="C21" s="111"/>
      <c r="D21" s="111"/>
      <c r="E21" s="111"/>
      <c r="F21" s="111"/>
    </row>
    <row r="22" spans="1:6" ht="13.5" thickBot="1">
      <c r="A22" s="111"/>
      <c r="B22" s="111"/>
      <c r="C22" s="111"/>
      <c r="D22" s="111"/>
      <c r="E22" s="111"/>
      <c r="F22" s="111"/>
    </row>
    <row r="23" spans="1:6" ht="27.75" thickTop="1" thickBot="1">
      <c r="A23" s="111"/>
      <c r="B23" s="84" t="s">
        <v>204</v>
      </c>
      <c r="C23" s="85"/>
      <c r="D23" s="85"/>
      <c r="E23" s="86"/>
      <c r="F23" s="112"/>
    </row>
    <row r="24" spans="1:6" ht="14.25" thickTop="1" thickBot="1">
      <c r="A24" s="111"/>
      <c r="B24" s="111"/>
      <c r="C24" s="111"/>
      <c r="D24" s="111"/>
      <c r="E24" s="111"/>
      <c r="F24" s="111"/>
    </row>
    <row r="25" spans="1:6" ht="42" customHeight="1" thickTop="1">
      <c r="A25" s="111"/>
      <c r="B25" s="130" t="s">
        <v>200</v>
      </c>
      <c r="C25" s="129"/>
      <c r="D25" s="128" t="s">
        <v>199</v>
      </c>
      <c r="E25" s="128"/>
      <c r="F25" s="112"/>
    </row>
    <row r="26" spans="1:6" ht="42" customHeight="1">
      <c r="A26" s="111"/>
      <c r="B26" s="120" t="s">
        <v>198</v>
      </c>
      <c r="C26" s="119"/>
      <c r="D26" s="162" t="s">
        <v>197</v>
      </c>
      <c r="E26" s="163"/>
      <c r="F26" s="112"/>
    </row>
    <row r="27" spans="1:6" ht="42" customHeight="1">
      <c r="A27" s="111"/>
      <c r="B27" s="118" t="s">
        <v>196</v>
      </c>
      <c r="C27" s="126"/>
      <c r="D27" s="164" t="s">
        <v>195</v>
      </c>
      <c r="E27" s="161"/>
      <c r="F27" s="112"/>
    </row>
    <row r="28" spans="1:6" ht="42" customHeight="1" thickBot="1">
      <c r="A28" s="111"/>
      <c r="B28" s="120" t="s">
        <v>194</v>
      </c>
      <c r="C28" s="127"/>
      <c r="D28" s="165" t="s">
        <v>193</v>
      </c>
      <c r="E28" s="166"/>
      <c r="F28" s="112"/>
    </row>
    <row r="29" spans="1:6" ht="41.25" customHeight="1" thickTop="1">
      <c r="A29" s="111"/>
      <c r="B29" s="125" t="s">
        <v>192</v>
      </c>
      <c r="C29" s="124"/>
      <c r="D29" s="123" t="str">
        <f>$D$25</f>
        <v>Liquiditätsplanung PREMIUM</v>
      </c>
      <c r="E29" s="123"/>
      <c r="F29" s="112"/>
    </row>
    <row r="30" spans="1:6" ht="111.75" customHeight="1">
      <c r="A30" s="111"/>
      <c r="B30" s="120" t="s">
        <v>191</v>
      </c>
      <c r="C30" s="119"/>
      <c r="D30" s="162" t="s">
        <v>190</v>
      </c>
      <c r="E30" s="163"/>
      <c r="F30" s="112"/>
    </row>
    <row r="31" spans="1:6" ht="108.75" customHeight="1" thickBot="1">
      <c r="A31" s="111"/>
      <c r="B31" s="118" t="s">
        <v>189</v>
      </c>
      <c r="C31" s="126"/>
      <c r="D31" s="167" t="s">
        <v>205</v>
      </c>
      <c r="E31" s="166"/>
      <c r="F31" s="112"/>
    </row>
    <row r="32" spans="1:6" ht="41.25" customHeight="1" thickTop="1">
      <c r="A32" s="111"/>
      <c r="B32" s="125" t="s">
        <v>188</v>
      </c>
      <c r="C32" s="124"/>
      <c r="D32" s="123" t="str">
        <f>$D$25</f>
        <v>Liquiditätsplanung PREMIUM</v>
      </c>
      <c r="E32" s="123"/>
      <c r="F32" s="112"/>
    </row>
    <row r="33" spans="1:6" ht="41.25" customHeight="1">
      <c r="A33" s="111"/>
      <c r="B33" s="120" t="s">
        <v>228</v>
      </c>
      <c r="C33" s="119"/>
      <c r="D33" s="162" t="s">
        <v>229</v>
      </c>
      <c r="E33" s="163"/>
      <c r="F33" s="112"/>
    </row>
    <row r="34" spans="1:6" ht="41.25" customHeight="1" thickBot="1">
      <c r="A34" s="111"/>
      <c r="B34" s="122" t="s">
        <v>187</v>
      </c>
      <c r="C34" s="121"/>
      <c r="D34" s="156" t="s">
        <v>206</v>
      </c>
      <c r="E34" s="157"/>
      <c r="F34" s="112"/>
    </row>
    <row r="35" spans="1:6" ht="41.25" customHeight="1" thickTop="1">
      <c r="A35" s="111"/>
      <c r="B35" s="120" t="s">
        <v>186</v>
      </c>
      <c r="C35" s="119"/>
      <c r="D35" s="158" t="s">
        <v>138</v>
      </c>
      <c r="E35" s="159"/>
      <c r="F35" s="112"/>
    </row>
    <row r="36" spans="1:6" ht="41.25" customHeight="1">
      <c r="A36" s="111"/>
      <c r="B36" s="118" t="s">
        <v>185</v>
      </c>
      <c r="C36" s="117" t="s">
        <v>184</v>
      </c>
      <c r="D36" s="160" t="s">
        <v>183</v>
      </c>
      <c r="E36" s="161"/>
      <c r="F36" s="112"/>
    </row>
    <row r="37" spans="1:6" ht="24" customHeight="1">
      <c r="A37" s="111"/>
      <c r="B37" s="114"/>
      <c r="C37" s="114"/>
      <c r="D37" s="114"/>
      <c r="E37" s="116" t="s">
        <v>182</v>
      </c>
      <c r="F37" s="112"/>
    </row>
    <row r="38" spans="1:6" ht="25.5">
      <c r="A38" s="111"/>
      <c r="B38" s="114"/>
      <c r="C38" s="115"/>
      <c r="D38" s="114"/>
      <c r="E38" s="114"/>
      <c r="F38" s="112"/>
    </row>
    <row r="39" spans="1:6" ht="25.5">
      <c r="A39" s="111"/>
      <c r="B39" s="114"/>
      <c r="C39" s="115"/>
      <c r="D39" s="114"/>
      <c r="E39" s="114"/>
      <c r="F39" s="112"/>
    </row>
    <row r="40" spans="1:6" ht="25.5" hidden="1">
      <c r="A40" s="111"/>
      <c r="B40" s="114"/>
      <c r="C40" s="115"/>
      <c r="D40" s="114"/>
      <c r="E40" s="114"/>
      <c r="F40" s="112"/>
    </row>
    <row r="41" spans="1:6" ht="25.5" hidden="1">
      <c r="A41" s="111"/>
      <c r="B41" s="114"/>
      <c r="C41" s="115"/>
      <c r="D41" s="114"/>
      <c r="E41" s="114"/>
      <c r="F41" s="112"/>
    </row>
    <row r="42" spans="1:6" ht="25.5" hidden="1">
      <c r="A42" s="111"/>
      <c r="B42" s="114"/>
      <c r="C42" s="115"/>
      <c r="D42" s="114"/>
      <c r="E42" s="114"/>
      <c r="F42" s="112"/>
    </row>
    <row r="43" spans="1:6" ht="25.5" hidden="1">
      <c r="A43" s="111"/>
      <c r="B43" s="114"/>
      <c r="C43" s="115"/>
      <c r="D43" s="114"/>
      <c r="E43" s="114"/>
      <c r="F43" s="112"/>
    </row>
    <row r="44" spans="1:6" ht="25.5" hidden="1">
      <c r="A44" s="111"/>
      <c r="B44" s="114"/>
      <c r="C44" s="115"/>
      <c r="D44" s="114"/>
      <c r="E44" s="114"/>
      <c r="F44" s="112"/>
    </row>
    <row r="45" spans="1:6" ht="25.5" hidden="1">
      <c r="A45" s="111"/>
      <c r="B45" s="114"/>
      <c r="C45" s="115"/>
      <c r="D45" s="114"/>
      <c r="E45" s="114"/>
      <c r="F45" s="112"/>
    </row>
    <row r="46" spans="1:6" ht="25.5" hidden="1">
      <c r="A46" s="111"/>
      <c r="B46" s="114"/>
      <c r="C46" s="115"/>
      <c r="D46" s="114"/>
      <c r="E46" s="114"/>
      <c r="F46" s="112"/>
    </row>
    <row r="47" spans="1:6" ht="25.5" hidden="1">
      <c r="A47" s="111"/>
      <c r="B47" s="114"/>
      <c r="C47" s="115"/>
      <c r="D47" s="114"/>
      <c r="E47" s="114"/>
      <c r="F47" s="112"/>
    </row>
    <row r="48" spans="1:6" ht="25.5" hidden="1">
      <c r="A48" s="111"/>
      <c r="B48" s="114"/>
      <c r="C48" s="115"/>
      <c r="D48" s="114"/>
      <c r="E48" s="114"/>
      <c r="F48" s="112"/>
    </row>
    <row r="49" spans="1:6" ht="25.5" hidden="1">
      <c r="A49" s="111"/>
      <c r="B49" s="114"/>
      <c r="C49" s="115"/>
      <c r="D49" s="114"/>
      <c r="E49" s="114"/>
      <c r="F49" s="112"/>
    </row>
    <row r="50" spans="1:6" ht="25.5" hidden="1">
      <c r="A50" s="111"/>
      <c r="B50" s="114"/>
      <c r="C50" s="115"/>
      <c r="D50" s="114"/>
      <c r="E50" s="114"/>
      <c r="F50" s="112"/>
    </row>
    <row r="51" spans="1:6" ht="25.5" hidden="1">
      <c r="A51" s="111"/>
      <c r="B51" s="114"/>
      <c r="C51" s="115"/>
      <c r="D51" s="114"/>
      <c r="E51" s="114"/>
      <c r="F51" s="112"/>
    </row>
    <row r="52" spans="1:6" ht="36.75" hidden="1" customHeight="1">
      <c r="A52" s="111"/>
      <c r="B52" s="112"/>
      <c r="C52" s="113"/>
      <c r="D52" s="112"/>
      <c r="E52" s="112"/>
      <c r="F52" s="112"/>
    </row>
    <row r="53" spans="1:6" hidden="1">
      <c r="A53" s="111"/>
      <c r="B53" s="111"/>
      <c r="C53" s="111"/>
      <c r="D53" s="111"/>
      <c r="E53" s="111"/>
      <c r="F53" s="111"/>
    </row>
  </sheetData>
  <sheetProtection algorithmName="SHA-512" hashValue="NYVzsVJcZimKUV4itdtZh5zawWS3YjE44d/x2A+vBa6mz9uYeCNpBhwQOQYVHGzfm2s5nQ142iEu5QHQsNhbtQ==" saltValue="cvgnCyxrWUz+gYpoy7+BVg==" spinCount="100000" sheet="1" objects="1" scenarios="1"/>
  <mergeCells count="9">
    <mergeCell ref="D34:E34"/>
    <mergeCell ref="D35:E35"/>
    <mergeCell ref="D36:E36"/>
    <mergeCell ref="D26:E26"/>
    <mergeCell ref="D27:E27"/>
    <mergeCell ref="D28:E28"/>
    <mergeCell ref="D30:E30"/>
    <mergeCell ref="D31:E31"/>
    <mergeCell ref="D33:E33"/>
  </mergeCells>
  <hyperlinks>
    <hyperlink ref="B14" r:id="rId1" xr:uid="{1E955439-AF2D-48B8-AADC-53DB11890EFC}"/>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24</vt:i4>
      </vt:variant>
    </vt:vector>
  </HeadingPairs>
  <TitlesOfParts>
    <vt:vector size="30" baseType="lpstr">
      <vt:lpstr>Hinweis</vt:lpstr>
      <vt:lpstr>SOLL-IST-Analyse</vt:lpstr>
      <vt:lpstr>ALT Emojis</vt:lpstr>
      <vt:lpstr>Variante</vt:lpstr>
      <vt:lpstr>Zellformatvorlagen</vt:lpstr>
      <vt:lpstr>Liqui PREMIUM</vt:lpstr>
      <vt:lpstr>Hinweis!Druckbereich</vt:lpstr>
      <vt:lpstr>Emoji_on</vt:lpstr>
      <vt:lpstr>Emoji_Pos</vt:lpstr>
      <vt:lpstr>GanzkleineZahl</vt:lpstr>
      <vt:lpstr>language</vt:lpstr>
      <vt:lpstr>language2</vt:lpstr>
      <vt:lpstr>Milliarde</vt:lpstr>
      <vt:lpstr>Million</vt:lpstr>
      <vt:lpstr>Monate</vt:lpstr>
      <vt:lpstr>Monate_Jahr</vt:lpstr>
      <vt:lpstr>Monate_Quartal</vt:lpstr>
      <vt:lpstr>Periodizitaet</vt:lpstr>
      <vt:lpstr>Pf_hor_ja</vt:lpstr>
      <vt:lpstr>Pf_hor_nein</vt:lpstr>
      <vt:lpstr>Pf_li</vt:lpstr>
      <vt:lpstr>Pf_re</vt:lpstr>
      <vt:lpstr>Pf_unt_ja</vt:lpstr>
      <vt:lpstr>Pf_unt_nein</vt:lpstr>
      <vt:lpstr>Quartale_Jahr</vt:lpstr>
      <vt:lpstr>Rund_Tol</vt:lpstr>
      <vt:lpstr>Startdatum</vt:lpstr>
      <vt:lpstr>Tage_Jahr</vt:lpstr>
      <vt:lpstr>Tausend</vt:lpstr>
      <vt:lpstr>VJ_on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Planungsgrundsätze von Excel-basierten Finanzmodellen</dc:title>
  <dc:creator/>
  <dc:description>www.financial-modelling-videos.de_x000d_
www.excel-financial-model.com</dc:description>
  <cp:lastModifiedBy/>
  <dcterms:created xsi:type="dcterms:W3CDTF">2013-03-01T09:10:16Z</dcterms:created>
  <dcterms:modified xsi:type="dcterms:W3CDTF">2023-01-23T16:49:12Z</dcterms:modified>
</cp:coreProperties>
</file>